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700" windowHeight="5580" tabRatio="599" activeTab="3"/>
  </bookViews>
  <sheets>
    <sheet name="приходи" sheetId="13" r:id="rId1"/>
    <sheet name="разходи-ФУНК." sheetId="14" r:id="rId2"/>
    <sheet name="разходи-ЕЛЕМ." sheetId="16" r:id="rId3"/>
    <sheet name="капит.разх." sheetId="15" r:id="rId4"/>
  </sheets>
  <calcPr calcId="145621"/>
</workbook>
</file>

<file path=xl/calcChain.xml><?xml version="1.0" encoding="utf-8"?>
<calcChain xmlns="http://schemas.openxmlformats.org/spreadsheetml/2006/main">
  <c r="F8" i="16" l="1"/>
  <c r="C11" i="16"/>
  <c r="C8" i="16"/>
  <c r="F7" i="16" l="1"/>
  <c r="F6" i="16"/>
  <c r="F12" i="16"/>
  <c r="F10" i="16"/>
  <c r="E8" i="16"/>
  <c r="E6" i="16"/>
  <c r="F12" i="14" l="1"/>
  <c r="F10" i="14"/>
  <c r="F8" i="14"/>
  <c r="F7" i="14"/>
  <c r="F6" i="14"/>
  <c r="F9" i="14"/>
  <c r="D77" i="13" l="1"/>
  <c r="C77" i="13"/>
  <c r="E31" i="13"/>
  <c r="C12" i="16" l="1"/>
  <c r="D12" i="16" s="1"/>
  <c r="D11" i="16"/>
  <c r="C10" i="16"/>
  <c r="D10" i="16" s="1"/>
  <c r="D9" i="16"/>
  <c r="B8" i="16"/>
  <c r="D8" i="16" s="1"/>
  <c r="B7" i="16"/>
  <c r="D7" i="16" s="1"/>
  <c r="C6" i="16"/>
  <c r="C13" i="16" s="1"/>
  <c r="B6" i="16"/>
  <c r="B15" i="14"/>
  <c r="C14" i="14"/>
  <c r="D14" i="14" s="1"/>
  <c r="C13" i="14"/>
  <c r="D13" i="14" s="1"/>
  <c r="C12" i="14"/>
  <c r="D12" i="14" s="1"/>
  <c r="C11" i="14"/>
  <c r="D11" i="14" s="1"/>
  <c r="C10" i="14"/>
  <c r="D10" i="14" s="1"/>
  <c r="C9" i="14"/>
  <c r="D9" i="14" s="1"/>
  <c r="C8" i="14"/>
  <c r="D8" i="14" s="1"/>
  <c r="C7" i="14"/>
  <c r="D7" i="14" s="1"/>
  <c r="C6" i="14"/>
  <c r="C15" i="14" s="1"/>
  <c r="C79" i="13"/>
  <c r="C75" i="13"/>
  <c r="C72" i="13" s="1"/>
  <c r="C69" i="13"/>
  <c r="C65" i="13"/>
  <c r="C63" i="13"/>
  <c r="C60" i="13"/>
  <c r="C59" i="13" s="1"/>
  <c r="C55" i="13"/>
  <c r="C50" i="13"/>
  <c r="C47" i="13"/>
  <c r="C44" i="13"/>
  <c r="C32" i="13"/>
  <c r="C26" i="13"/>
  <c r="C21" i="13"/>
  <c r="C19" i="13"/>
  <c r="C83" i="13" s="1"/>
  <c r="D6" i="14" l="1"/>
  <c r="B13" i="16"/>
  <c r="D6" i="16"/>
  <c r="D13" i="16" s="1"/>
  <c r="D15" i="14"/>
  <c r="C8" i="13"/>
  <c r="C7" i="13" s="1"/>
  <c r="C12" i="13" s="1"/>
  <c r="C85" i="13" s="1"/>
  <c r="E71" i="13" l="1"/>
  <c r="E70" i="13"/>
  <c r="D69" i="13"/>
  <c r="G8" i="16" l="1"/>
  <c r="G6" i="16"/>
  <c r="D79" i="13"/>
  <c r="D75" i="13"/>
  <c r="D72" i="13" s="1"/>
  <c r="D44" i="13"/>
  <c r="E44" i="13" s="1"/>
  <c r="E46" i="13"/>
  <c r="E45" i="13"/>
  <c r="E81" i="13"/>
  <c r="E76" i="13"/>
  <c r="E8" i="15"/>
  <c r="F8" i="15" s="1"/>
  <c r="F15" i="14"/>
  <c r="B14" i="15"/>
  <c r="D60" i="13"/>
  <c r="D63" i="13"/>
  <c r="D65" i="13"/>
  <c r="E65" i="13" s="1"/>
  <c r="E6" i="15"/>
  <c r="F6" i="15" s="1"/>
  <c r="E7" i="15"/>
  <c r="F7" i="15" s="1"/>
  <c r="E9" i="15"/>
  <c r="F9" i="15" s="1"/>
  <c r="E10" i="15"/>
  <c r="F10" i="15" s="1"/>
  <c r="E11" i="15"/>
  <c r="F11" i="15" s="1"/>
  <c r="E12" i="15"/>
  <c r="F12" i="15" s="1"/>
  <c r="E13" i="15"/>
  <c r="F13" i="15" s="1"/>
  <c r="C14" i="15"/>
  <c r="F13" i="16"/>
  <c r="E82" i="13"/>
  <c r="E66" i="13"/>
  <c r="E62" i="13"/>
  <c r="E61" i="13"/>
  <c r="E58" i="13"/>
  <c r="E57" i="13"/>
  <c r="E56" i="13"/>
  <c r="E54" i="13"/>
  <c r="E53" i="13"/>
  <c r="E52" i="13"/>
  <c r="E51" i="13"/>
  <c r="E49" i="13"/>
  <c r="E48" i="13"/>
  <c r="E43" i="13"/>
  <c r="E42" i="13"/>
  <c r="E41" i="13"/>
  <c r="E40" i="13"/>
  <c r="E39" i="13"/>
  <c r="E38" i="13"/>
  <c r="E37" i="13"/>
  <c r="E36" i="13"/>
  <c r="E35" i="13"/>
  <c r="E34" i="13"/>
  <c r="E33" i="13"/>
  <c r="E30" i="13"/>
  <c r="E29" i="13"/>
  <c r="E28" i="13"/>
  <c r="E27" i="13"/>
  <c r="E25" i="13"/>
  <c r="E24" i="13"/>
  <c r="E23" i="13"/>
  <c r="E22" i="13"/>
  <c r="E20" i="13"/>
  <c r="D21" i="13"/>
  <c r="D26" i="13"/>
  <c r="E26" i="13" s="1"/>
  <c r="D32" i="13"/>
  <c r="D47" i="13"/>
  <c r="E47" i="13" s="1"/>
  <c r="D50" i="13"/>
  <c r="D55" i="13"/>
  <c r="E55" i="13" s="1"/>
  <c r="E64" i="13"/>
  <c r="D8" i="13"/>
  <c r="D7" i="13" s="1"/>
  <c r="E9" i="13"/>
  <c r="G12" i="16"/>
  <c r="G11" i="16"/>
  <c r="G10" i="16"/>
  <c r="G9" i="16"/>
  <c r="H9" i="16" s="1"/>
  <c r="G6" i="14"/>
  <c r="H6" i="14" s="1"/>
  <c r="E15" i="14"/>
  <c r="G14" i="14"/>
  <c r="H14" i="14" s="1"/>
  <c r="G13" i="14"/>
  <c r="G12" i="14"/>
  <c r="H12" i="14" s="1"/>
  <c r="G11" i="14"/>
  <c r="G10" i="14"/>
  <c r="H10" i="14" s="1"/>
  <c r="G9" i="14"/>
  <c r="G8" i="14"/>
  <c r="H8" i="14" s="1"/>
  <c r="G7" i="14"/>
  <c r="G7" i="16"/>
  <c r="D14" i="15"/>
  <c r="E69" i="13"/>
  <c r="E8" i="13"/>
  <c r="E13" i="16"/>
  <c r="E75" i="13" l="1"/>
  <c r="H6" i="16"/>
  <c r="E14" i="15"/>
  <c r="F14" i="15" s="1"/>
  <c r="H7" i="14"/>
  <c r="H9" i="14"/>
  <c r="H11" i="14"/>
  <c r="H13" i="14"/>
  <c r="H12" i="16"/>
  <c r="H11" i="16"/>
  <c r="H8" i="16"/>
  <c r="H10" i="16"/>
  <c r="H7" i="16"/>
  <c r="D59" i="13"/>
  <c r="E59" i="13" s="1"/>
  <c r="E63" i="13"/>
  <c r="D12" i="13"/>
  <c r="E12" i="13" s="1"/>
  <c r="E7" i="13"/>
  <c r="E60" i="13"/>
  <c r="E50" i="13"/>
  <c r="E32" i="13"/>
  <c r="E21" i="13"/>
  <c r="E72" i="13"/>
  <c r="G13" i="16"/>
  <c r="G15" i="14"/>
  <c r="D19" i="13"/>
  <c r="H13" i="16" l="1"/>
  <c r="D83" i="13"/>
  <c r="E83" i="13" s="1"/>
  <c r="H15" i="14"/>
  <c r="E19" i="13"/>
  <c r="D85" i="13" l="1"/>
  <c r="E85" i="13" s="1"/>
</calcChain>
</file>

<file path=xl/sharedStrings.xml><?xml version="1.0" encoding="utf-8"?>
<sst xmlns="http://schemas.openxmlformats.org/spreadsheetml/2006/main" count="159" uniqueCount="111">
  <si>
    <t>§</t>
  </si>
  <si>
    <t>2</t>
  </si>
  <si>
    <t>ПРИХОДИ И ДОХОДИ ОТ СОБСТВЕНОСТ</t>
  </si>
  <si>
    <t>ОБЩИНСKИ ТАKСИ</t>
  </si>
  <si>
    <t>ДРУГИ НЕДАНЪЧНИ ПРИХОДИ</t>
  </si>
  <si>
    <t>ПРИХОДИ ОТ KОНЦЕСИИ</t>
  </si>
  <si>
    <t xml:space="preserve"> ОБЩО ПРИХОДИ:</t>
  </si>
  <si>
    <t>НАИМЕНОВАНИЕ</t>
  </si>
  <si>
    <t>ОБЩО</t>
  </si>
  <si>
    <t>ОБЩИ ДЪРЖАВНИ СЛУЖБИ</t>
  </si>
  <si>
    <t>ОТБРАНА И СИГУРНОСТ</t>
  </si>
  <si>
    <t>ОБРАЗОВАНИЕ</t>
  </si>
  <si>
    <t>ЗДРАВЕОПАЗВАНЕ</t>
  </si>
  <si>
    <t>ВСИЧКО ЗА БЮДЖЕТА</t>
  </si>
  <si>
    <t>ВСИЧКО КАПИТАЛОВИ РАЗХОДИ</t>
  </si>
  <si>
    <t xml:space="preserve">ПРЕДОСТАВЕНИ ЗАЕМИ </t>
  </si>
  <si>
    <t>ВЪЗСТАНОВЕНИ ЗАЕМИ</t>
  </si>
  <si>
    <t>В Т.Ч. ФОНД "ФЛАГ"ЕАД</t>
  </si>
  <si>
    <t>І. Приходи за делегирани от държавата дейности</t>
  </si>
  <si>
    <t>СОЦИАЛНО ОСИГУРЯВАНЕ, ПОДПОМАГАНЕ И ГРИЖИ</t>
  </si>
  <si>
    <t>ЖИЛИЩНО СТРОИТЕЛСТВО, БЛАГОУСТРОЙСТВО, КОМУНАЛНО СТОПАНСТВО И ОПАЗВАНЕ НА ОКОЛН. СРЕДА</t>
  </si>
  <si>
    <t>ИКОНОМИЧЕСКИ ДЕЙНОСТИ И УСЛУГИ</t>
  </si>
  <si>
    <t>РАЗХОДИ НЕКЛАСИФИЦИРАНИ В ДРУГИ ФУНКЦИИ</t>
  </si>
  <si>
    <t>Всичко</t>
  </si>
  <si>
    <t>ИЗМЕНЕНИЕ к.7/к.4</t>
  </si>
  <si>
    <t>ЛИХВИ</t>
  </si>
  <si>
    <t>ПОМОЩИ И ОБЕЗЩЕТЕНИЯ</t>
  </si>
  <si>
    <t>КАПИТАЛОВИ РАЗХОДИ</t>
  </si>
  <si>
    <t>ТЕКУЩИ СУБСИДИИ</t>
  </si>
  <si>
    <t>ФУНКЦИИ</t>
  </si>
  <si>
    <t>СОБСТВЕНИ БЮДЖЕТНИ СРЕДСТВА</t>
  </si>
  <si>
    <t xml:space="preserve"> IV. БЮДЖЕТНИ ВЗАИМООТНОШЕНИЯ </t>
  </si>
  <si>
    <t>ТРАНСФЕРИ М/У  БЮДЖЕТА НА БЮДЖЕТНАТА ОРГАНИЗАЦИЯ И ЦБ (НЕТО)</t>
  </si>
  <si>
    <t>ПОЛУЧЕНИ ОТ ОБЩИНИ ЦЕЛЕВИ СУБСИДИЯ ОТ ЦБ ЗА КАПИТАЛОВИ РАЗХОДИ (+)</t>
  </si>
  <si>
    <t xml:space="preserve"> V. ФИНАНСИРАНЕ НА БЮДЖЕТНОТО САЛДО</t>
  </si>
  <si>
    <t>ПРЕДОСТАВЕНИ ТРАНСФЕРИ (-)</t>
  </si>
  <si>
    <t>І ПРИХОДИ, ПОМОЩИ И ДАРЕНИЯ</t>
  </si>
  <si>
    <t>ИМУЩЕСТВЕНИ И ДРУГИ МЕСТНИ ДАНЪЦИ</t>
  </si>
  <si>
    <t>ТУРИСТИЧЕСКИ ДАНЪК</t>
  </si>
  <si>
    <t>ПРИХОДИ ОТ НАЕМИ НА  ИМУЩЕСТВО</t>
  </si>
  <si>
    <t>ПРИХОДИ ОТ НАЕМИ НА ЗЕМЯ</t>
  </si>
  <si>
    <t>ПРИХОДИ ОТ ДИВИДЕНТИ</t>
  </si>
  <si>
    <t>ПРИХОДИ ОТ ЛИХВИ-ТЕKУЩИ БАНKОВИ СМЕТKИ</t>
  </si>
  <si>
    <t>ЗА БИТОВИ ОТПАДЪЦИ</t>
  </si>
  <si>
    <t>ЗА ТЕХНИЧЕСKИ УСЛУГИ</t>
  </si>
  <si>
    <t>ЗА АДМИНИСТРАТИВНИ УСЛУГИ</t>
  </si>
  <si>
    <t xml:space="preserve">ЗА ОТКУПУВАНЕ НА ГРОБНИ МЕСТА </t>
  </si>
  <si>
    <t>ЗА ПРИТЕЖАВАНЕ НА КУЧЕ</t>
  </si>
  <si>
    <t>ДРУГИ ОБЩИНСКИ ТАKСИ</t>
  </si>
  <si>
    <t>ВНЕСЕН ДДС(-)</t>
  </si>
  <si>
    <t xml:space="preserve">ІІІ. ОПЕРАЦИИ С НЕФИНАНСОВИ АКТИВИ </t>
  </si>
  <si>
    <t>ВСИЧКО ПРИХОДИ:</t>
  </si>
  <si>
    <t>ИЗМЕНЕ-НИЕ к.5/к.2</t>
  </si>
  <si>
    <t>І I I . РАЗХОДИ ПО ФУНКЦИИ</t>
  </si>
  <si>
    <t>І V . РАЗХОДИ - ФУНКЦИОНАЛЕН РАЗРЕЗ</t>
  </si>
  <si>
    <t>V. КАПИТАЛОВИ РАЗХОДИ - БЮДЖЕТ</t>
  </si>
  <si>
    <t>ДРУГИ - ПРИХОДИ</t>
  </si>
  <si>
    <t>ПОМОЩИ И ДАРЕНИЯ ОТ СТРАНАТА</t>
  </si>
  <si>
    <t>ПОСТЪПЛЕНИЯ ОТ ПРОДАЖБА НА  СГРАДИ</t>
  </si>
  <si>
    <t>ПОСТЪПЛЕНИЯ ОТ ПРОДАЖБА НА  НМА</t>
  </si>
  <si>
    <t>ПОСТЪПЛЕНИЯ ОТ ПРОДАЖБА НА  ЗЕМЯ</t>
  </si>
  <si>
    <t>ПРЕДОСТАВЕНА ВЪЗМЕЗДНА ФИНАНСОВА ПОМОЩ (НЕТО)</t>
  </si>
  <si>
    <t>ПОЛУЧЕНИ /ПРЕДСОТАВЕНИ ВРЕМЕННИ БЕЗЛИХВЕНИ ЗАЕМИ ОТ/ЗА ЦБ (НЕТО)</t>
  </si>
  <si>
    <t>ИЗДРЪЖКА **</t>
  </si>
  <si>
    <t xml:space="preserve">ЗАПЛАТИ И ВЪЗНАГРАЖДЕНИЯ </t>
  </si>
  <si>
    <t xml:space="preserve">ОСИГУРИТЕЛНИ ВНОСКИ </t>
  </si>
  <si>
    <t>ОБЩА СУБСИДИЯ И ДРУГИ ТРАНСФЕРИ ЗА ДЪРЖАВНИ ДЕЙНОСТИ ОТ ЦБ ЗА ОБЩИНИ (+)</t>
  </si>
  <si>
    <t>ВРЕМЕННИ БЕЗЛИХВЕНИ ЗАЕМИ МЕЖДУ БЮДЖЕТИ  (НЕТО)</t>
  </si>
  <si>
    <t>ОКОНЧАТЕЛЕН ГОДИШЕН (ПАТЕНТЕН) ДАНЪК И ДАНЪК ВЪРХУ ТАКСИМЕТРОВ ПРЕВОЗ НА ПЪТНИЦИ</t>
  </si>
  <si>
    <t>ДАНЪK ВЪРХУ НЕДВИЖИМИ ИМОТИ</t>
  </si>
  <si>
    <t>ДАНЪK ВЪРХУ ПРЕВОЗНИТЕ  СРЕДСТВА</t>
  </si>
  <si>
    <t>ДАНЪK ПРИ ПРИДОБИВАНЕ НА ИМУЩЕСТВО ПО ДАРЕНИЕ И ВЪЗМЕЗДЕН НАЧИН</t>
  </si>
  <si>
    <t>НЕТНИ ПРИХОДИ ОТ ПРОДАЖБА  НА УСЛУГИ, СТОKИ И ПРОДУКЦИЯ</t>
  </si>
  <si>
    <t>ЗА ПОЛЗВАНЕ НА ДЕТСКИ ГРАДИНИ</t>
  </si>
  <si>
    <t>ЗА ПОЛЗВАНЕ НА ДЕТСКИ ЯСЛИ И ДРУГИ ПО ЗДРАВЕОПАЗВАНЕТО</t>
  </si>
  <si>
    <t>ЗА ПОЛЗВАНЕ НА ДОМАШЕН СОЦИАЛЕН ПАТРОНАЖ И ДРУГИ ОБЩИНСКИ СОЦИАЛНИ УСЛУГИ</t>
  </si>
  <si>
    <t>ЗА ПОЛЗВАНЕ НА ПАЗАРИ,ТЪРЖИЩА, ПАНАИРИ,ТРОТОАРИ, УЛИЧНИ  ПЛАТНА И ДРУГИ</t>
  </si>
  <si>
    <t>ЗА ПОЛЗВАНЕ НА ПОЛУДНЕВНИ ДЕТСКИ ГРАДИНИ</t>
  </si>
  <si>
    <t>ГЛОБИ, САНKЦИИ И НАKАЗАТЕЛНИ ЛИХВИ</t>
  </si>
  <si>
    <t>ПОЛУЧЕНИ ДРУГИ ЗАСТРАХОВАТЕЛНИ ОБЕЗЩЕТЕНИЯ</t>
  </si>
  <si>
    <t xml:space="preserve"> ВНЕСЕН ДДС И ДРУГИ ДАНЪЦИ ВЪРХУ ПРОДАЖБИТЕ(НЕТО)</t>
  </si>
  <si>
    <t>ВНЕСЕН ДАНЪК В/У ПРИХОДИТЕ ОТ СТОПАНСКА  ДЕЙНОСТ НА БЮДЖЕТНИ ПРЕДПРИЯТИЯ (-)</t>
  </si>
  <si>
    <t>ОБЩА ИЗРАВНИТЕЛНА СУБСИДИЯ И ДРУГИ ТРАНСФЕРИ ЗА МД ОТ ЦБ ЗА ОБЩИНИ (+)</t>
  </si>
  <si>
    <t>ТРАНСФЕРИ МЕЖДУ  БЮДЖЕТИ (НЕТО)</t>
  </si>
  <si>
    <t>ТРАНСФЕРИ МЕЖДУ БЮДЖЕТИ - ПРЕДОСТАВЕНИ ТРАНСФЕРИ (-)</t>
  </si>
  <si>
    <t>ТРАНСФЕРИ МЕЖДУ БЮДЖЕТИ И ССЕС</t>
  </si>
  <si>
    <t>ВРЕМЕННИ БЕЗЛИХВЕНИ ЗАЕМИ МЕЖДУ  БЮДЖЕТИ И ССЕС (НЕТО)</t>
  </si>
  <si>
    <t>ПОЛУЧЕНИ  КРАТКОСРОЧНИ  ЗАЕМИ ОТ ДРУГИ ЛИЦА В СТРАНАТА (+)</t>
  </si>
  <si>
    <t>ДРУГО ФИНАНСИРАНЕ - ОПЕРАЦИИ С АКТИВИ - ПРЕДОСТАВЕНИ ВРЕМЕННИ ДЕПОЗИТИ И ГАРАНЦИИ НА ДРУГИ БЮДЖЕТНИ ОРГАНИЗАЦИИ (-/+)</t>
  </si>
  <si>
    <t>ПРОЕКТ ЗА БЮДЖЕТ 2020 г.*</t>
  </si>
  <si>
    <t xml:space="preserve">* Без преходни остатъци </t>
  </si>
  <si>
    <t>ГЛОБИ, САНKЦИИ, НЕУСТОЙКИ, НАK.ЛИХВИ, ОБЕЗЩЕТЕНИЯ И НАЧЕТИ</t>
  </si>
  <si>
    <t>НАK.ЛИХВИ ЗА ДАНЪЦИ, МИТА И ОСИГУРИТЕЛНИ ВНОСКИ</t>
  </si>
  <si>
    <t>* Без преходни остатъци</t>
  </si>
  <si>
    <t>-</t>
  </si>
  <si>
    <t>ІI. Общински приходи</t>
  </si>
  <si>
    <t xml:space="preserve"> ПРОЕКТ ЗА БЮДЖЕТ 2020 г.*</t>
  </si>
  <si>
    <t>%           4/3</t>
  </si>
  <si>
    <t xml:space="preserve">* Без преходни остатъци. </t>
  </si>
  <si>
    <t>** Разходите по функция 3 "Образование" (делегирани от държавата дейности) и дейност 431 "Детски ясли, детски кухни и яслени групи в детска градина" (делегирани от държавата дейности) за ДГ "Надежда" гр. Сливен са отразени в издръжка.</t>
  </si>
  <si>
    <t>ЦЕЛЕВА СУБСИДИЯ ОТ ЦЕНТР. БЮДЖЕТ ЗА КАПИТАЛОВИ РАЗХОДИ</t>
  </si>
  <si>
    <t>ПРОЕКТ ЗА БЮДЖЕТ 2021 г.*</t>
  </si>
  <si>
    <t>БЮДЖЕТ 2021 г.</t>
  </si>
  <si>
    <t xml:space="preserve"> ПРОЕКТ ЗА БЮДЖЕТ 2021 г.*</t>
  </si>
  <si>
    <t>ПОЛУЧЕНИ ДЪЛГОСРОЧНИ ЗАЕМИ ОТ БАНКИ В СТРАНАТА</t>
  </si>
  <si>
    <t>ПОГАШЕНИЯ ПО  КРАТКОСРОЧНИ  ЗАЕМИ ОТ ДРУГИ ЛИЦА В СТРАНАТА (-)</t>
  </si>
  <si>
    <t>ПОЛУЧЕНИ  ДЪЛГОСРОЧНИ  ЗАЕМИ ОТ ДР.ЛИЦА В СТРАНАТА (+)</t>
  </si>
  <si>
    <t>ПОГАШЕНИЯ ПО ДЪЛГОСРОЧН ДЪРЖАВНИ (ОБЩИНСКИ) ЦЕННИ КНИЖА (-)</t>
  </si>
  <si>
    <t>КУЛТУРА, СПОРТ, ПОЧИВНИ ДЕЙНОСТИ И РЕЛИГИОЗНО ДЕЛО</t>
  </si>
  <si>
    <t>Делегира-ни от държавата дейности</t>
  </si>
  <si>
    <t>Местни дейности и дофинансира-ни делегирани от държавата дейности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</si>
</sst>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1"/>
      <name val="HebarU Cyr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HebarU Cyr"/>
      <charset val="204"/>
    </font>
    <font>
      <b/>
      <sz val="12"/>
      <name val="Arial"/>
      <family val="2"/>
      <charset val="204"/>
    </font>
    <font>
      <b/>
      <sz val="8"/>
      <name val="HebarU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" fontId="8" fillId="0" borderId="1" xfId="0" applyNumberFormat="1" applyFont="1" applyBorder="1"/>
    <xf numFmtId="0" fontId="9" fillId="0" borderId="0" xfId="0" applyFont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1" fontId="11" fillId="0" borderId="1" xfId="0" applyNumberFormat="1" applyFont="1" applyBorder="1"/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5" fillId="0" borderId="1" xfId="0" applyFont="1" applyBorder="1"/>
    <xf numFmtId="1" fontId="6" fillId="0" borderId="1" xfId="0" applyNumberFormat="1" applyFont="1" applyBorder="1"/>
    <xf numFmtId="1" fontId="0" fillId="0" borderId="0" xfId="0" applyNumberFormat="1"/>
    <xf numFmtId="1" fontId="4" fillId="0" borderId="1" xfId="0" applyNumberFormat="1" applyFont="1" applyFill="1" applyBorder="1"/>
    <xf numFmtId="164" fontId="0" fillId="0" borderId="0" xfId="0" applyNumberFormat="1"/>
    <xf numFmtId="10" fontId="0" fillId="0" borderId="0" xfId="0" applyNumberFormat="1"/>
    <xf numFmtId="0" fontId="5" fillId="0" borderId="0" xfId="0" applyFont="1"/>
    <xf numFmtId="9" fontId="0" fillId="0" borderId="0" xfId="0" applyNumberFormat="1"/>
    <xf numFmtId="164" fontId="4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0" fontId="1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3" fontId="15" fillId="0" borderId="1" xfId="0" applyNumberFormat="1" applyFont="1" applyBorder="1"/>
    <xf numFmtId="3" fontId="11" fillId="0" borderId="1" xfId="0" applyNumberFormat="1" applyFont="1" applyBorder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/>
    <xf numFmtId="0" fontId="10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 applyProtection="1">
      <alignment horizontal="left" wrapText="1"/>
      <protection locked="0"/>
    </xf>
    <xf numFmtId="1" fontId="2" fillId="0" borderId="1" xfId="0" applyNumberFormat="1" applyFont="1" applyBorder="1" applyAlignment="1">
      <alignment wrapText="1"/>
    </xf>
    <xf numFmtId="0" fontId="0" fillId="0" borderId="1" xfId="0" applyBorder="1"/>
    <xf numFmtId="16" fontId="10" fillId="0" borderId="1" xfId="0" applyNumberFormat="1" applyFont="1" applyBorder="1" applyAlignment="1" applyProtection="1">
      <alignment horizontal="center" wrapText="1"/>
      <protection locked="0"/>
    </xf>
    <xf numFmtId="16" fontId="10" fillId="0" borderId="1" xfId="0" quotePrefix="1" applyNumberFormat="1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" fontId="6" fillId="0" borderId="2" xfId="0" applyNumberFormat="1" applyFont="1" applyBorder="1" applyAlignment="1">
      <alignment wrapText="1"/>
    </xf>
    <xf numFmtId="1" fontId="8" fillId="0" borderId="3" xfId="0" applyNumberFormat="1" applyFont="1" applyBorder="1"/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4" fillId="2" borderId="4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/>
    <xf numFmtId="3" fontId="15" fillId="0" borderId="1" xfId="0" applyNumberFormat="1" applyFont="1" applyFill="1" applyBorder="1"/>
    <xf numFmtId="164" fontId="4" fillId="0" borderId="1" xfId="0" applyNumberFormat="1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5" fillId="0" borderId="3" xfId="0" applyFont="1" applyBorder="1" applyAlignment="1"/>
    <xf numFmtId="0" fontId="2" fillId="0" borderId="7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/>
  </cellXfs>
  <cellStyles count="2">
    <cellStyle name="Нормален" xfId="0" builtinId="0"/>
    <cellStyle name="Процент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61" workbookViewId="0">
      <selection activeCell="F71" sqref="F71"/>
    </sheetView>
  </sheetViews>
  <sheetFormatPr defaultRowHeight="12.75"/>
  <cols>
    <col min="1" max="1" width="56.42578125" customWidth="1"/>
    <col min="2" max="2" width="7.140625" customWidth="1"/>
    <col min="3" max="3" width="14.42578125" customWidth="1"/>
    <col min="4" max="4" width="13.7109375" customWidth="1"/>
    <col min="5" max="5" width="9.5703125" customWidth="1"/>
    <col min="6" max="6" width="28.5703125" customWidth="1"/>
  </cols>
  <sheetData>
    <row r="1" spans="1:5" ht="23.25">
      <c r="A1" s="61" t="s">
        <v>102</v>
      </c>
      <c r="B1" s="61"/>
      <c r="C1" s="61"/>
      <c r="D1" s="61"/>
      <c r="E1" s="61"/>
    </row>
    <row r="2" spans="1:5" ht="16.5" customHeight="1">
      <c r="A2" s="6"/>
      <c r="B2" s="6"/>
      <c r="C2" s="6"/>
      <c r="D2" s="6"/>
      <c r="E2" s="6"/>
    </row>
    <row r="3" spans="1:5" ht="23.25">
      <c r="A3" s="61" t="s">
        <v>18</v>
      </c>
      <c r="B3" s="61"/>
      <c r="C3" s="61"/>
      <c r="D3" s="61"/>
      <c r="E3" s="61"/>
    </row>
    <row r="4" spans="1:5" ht="18" customHeight="1">
      <c r="A4" s="2"/>
      <c r="B4" s="2"/>
      <c r="C4" s="2"/>
      <c r="D4" s="2"/>
      <c r="E4" s="2"/>
    </row>
    <row r="5" spans="1:5" ht="45">
      <c r="A5" s="33" t="s">
        <v>7</v>
      </c>
      <c r="B5" s="56" t="s">
        <v>0</v>
      </c>
      <c r="C5" s="43" t="s">
        <v>89</v>
      </c>
      <c r="D5" s="43" t="s">
        <v>101</v>
      </c>
      <c r="E5" s="44" t="s">
        <v>97</v>
      </c>
    </row>
    <row r="6" spans="1:5" ht="12.75" customHeight="1">
      <c r="A6" s="54">
        <v>1</v>
      </c>
      <c r="B6" s="55" t="s">
        <v>1</v>
      </c>
      <c r="C6" s="54">
        <v>4</v>
      </c>
      <c r="D6" s="54">
        <v>4</v>
      </c>
      <c r="E6" s="54">
        <v>5</v>
      </c>
    </row>
    <row r="7" spans="1:5" ht="15.75">
      <c r="A7" s="35" t="s">
        <v>31</v>
      </c>
      <c r="B7" s="34"/>
      <c r="C7" s="36">
        <f>C8+C10</f>
        <v>63663062</v>
      </c>
      <c r="D7" s="36">
        <f>D8+D10</f>
        <v>74849056</v>
      </c>
      <c r="E7" s="37">
        <f>D7/C7</f>
        <v>1.1757061889357443</v>
      </c>
    </row>
    <row r="8" spans="1:5" ht="24.75">
      <c r="A8" s="38" t="s">
        <v>32</v>
      </c>
      <c r="B8" s="4">
        <v>3100</v>
      </c>
      <c r="C8" s="26">
        <f>SUM(C9:C9)</f>
        <v>63663062</v>
      </c>
      <c r="D8" s="26">
        <f>SUM(D9:D9)</f>
        <v>74849056</v>
      </c>
      <c r="E8" s="37">
        <f>D8/C8</f>
        <v>1.1757061889357443</v>
      </c>
    </row>
    <row r="9" spans="1:5" ht="25.5" customHeight="1">
      <c r="A9" s="39" t="s">
        <v>66</v>
      </c>
      <c r="B9" s="5">
        <v>3111</v>
      </c>
      <c r="C9" s="27">
        <v>63663062</v>
      </c>
      <c r="D9" s="27">
        <v>74849056</v>
      </c>
      <c r="E9" s="37">
        <f>D9/C9</f>
        <v>1.1757061889357443</v>
      </c>
    </row>
    <row r="10" spans="1:5" ht="15">
      <c r="A10" s="38" t="s">
        <v>67</v>
      </c>
      <c r="B10" s="4">
        <v>7500</v>
      </c>
      <c r="C10" s="26">
        <v>0</v>
      </c>
      <c r="D10" s="26">
        <v>0</v>
      </c>
      <c r="E10" s="53" t="s">
        <v>94</v>
      </c>
    </row>
    <row r="11" spans="1:5" ht="17.25" customHeight="1">
      <c r="A11" s="35" t="s">
        <v>34</v>
      </c>
      <c r="B11" s="1"/>
      <c r="C11" s="26">
        <v>0</v>
      </c>
      <c r="D11" s="26">
        <v>0</v>
      </c>
      <c r="E11" s="53" t="s">
        <v>94</v>
      </c>
    </row>
    <row r="12" spans="1:5" ht="15.75">
      <c r="A12" s="35" t="s">
        <v>6</v>
      </c>
      <c r="B12" s="1"/>
      <c r="C12" s="28">
        <f>C7+C11</f>
        <v>63663062</v>
      </c>
      <c r="D12" s="28">
        <f>D7+D11</f>
        <v>74849056</v>
      </c>
      <c r="E12" s="37">
        <f>D12/C12</f>
        <v>1.1757061889357443</v>
      </c>
    </row>
    <row r="15" spans="1:5" ht="23.25">
      <c r="A15" s="61" t="s">
        <v>95</v>
      </c>
      <c r="B15" s="61"/>
      <c r="C15" s="61"/>
      <c r="D15" s="61"/>
      <c r="E15" s="61"/>
    </row>
    <row r="16" spans="1:5" ht="15.75">
      <c r="A16" s="2"/>
      <c r="B16" s="2"/>
      <c r="C16" s="2"/>
      <c r="D16" s="2"/>
      <c r="E16" s="2"/>
    </row>
    <row r="17" spans="1:11" ht="45">
      <c r="A17" s="33" t="s">
        <v>7</v>
      </c>
      <c r="B17" s="56" t="s">
        <v>0</v>
      </c>
      <c r="C17" s="43" t="s">
        <v>89</v>
      </c>
      <c r="D17" s="43" t="s">
        <v>101</v>
      </c>
      <c r="E17" s="44" t="s">
        <v>97</v>
      </c>
    </row>
    <row r="18" spans="1:11">
      <c r="A18" s="54">
        <v>1</v>
      </c>
      <c r="B18" s="55" t="s">
        <v>1</v>
      </c>
      <c r="C18" s="54">
        <v>3</v>
      </c>
      <c r="D18" s="54">
        <v>4</v>
      </c>
      <c r="E18" s="54">
        <v>5</v>
      </c>
      <c r="I18" s="21"/>
      <c r="J18" s="21"/>
      <c r="K18" s="21"/>
    </row>
    <row r="19" spans="1:11" ht="15.75">
      <c r="A19" s="40" t="s">
        <v>36</v>
      </c>
      <c r="B19" s="34"/>
      <c r="C19" s="36">
        <f>C20+C21+C26+C32+C44+C47+C50+C53+C54</f>
        <v>23004365</v>
      </c>
      <c r="D19" s="57">
        <f>D20+D21+D26+D32+D44+D47+D50+D53+D54</f>
        <v>22991712</v>
      </c>
      <c r="E19" s="37">
        <f t="shared" ref="E19:E72" si="0">D19/C19</f>
        <v>0.99944997395059587</v>
      </c>
      <c r="F19" s="21"/>
      <c r="I19" s="20"/>
      <c r="J19" s="19"/>
      <c r="K19" s="22"/>
    </row>
    <row r="20" spans="1:11" ht="24.75">
      <c r="A20" s="38" t="s">
        <v>68</v>
      </c>
      <c r="B20" s="4">
        <v>103</v>
      </c>
      <c r="C20" s="26">
        <v>240000</v>
      </c>
      <c r="D20" s="31">
        <v>220000</v>
      </c>
      <c r="E20" s="37">
        <f t="shared" si="0"/>
        <v>0.91666666666666663</v>
      </c>
      <c r="F20" s="21"/>
      <c r="I20" s="20"/>
      <c r="J20" s="19"/>
      <c r="K20" s="22"/>
    </row>
    <row r="21" spans="1:11" ht="15">
      <c r="A21" s="38" t="s">
        <v>37</v>
      </c>
      <c r="B21" s="4">
        <v>1300</v>
      </c>
      <c r="C21" s="26">
        <f>SUM(C22:C25)</f>
        <v>13535000</v>
      </c>
      <c r="D21" s="31">
        <f>SUM(D22:D25)</f>
        <v>13520000</v>
      </c>
      <c r="E21" s="37">
        <f t="shared" si="0"/>
        <v>0.9988917620982638</v>
      </c>
      <c r="F21" s="21"/>
      <c r="I21" s="20"/>
      <c r="J21" s="19"/>
      <c r="K21" s="22"/>
    </row>
    <row r="22" spans="1:11" ht="15">
      <c r="A22" s="39" t="s">
        <v>69</v>
      </c>
      <c r="B22" s="1">
        <v>1301</v>
      </c>
      <c r="C22" s="27">
        <v>6000000</v>
      </c>
      <c r="D22" s="30">
        <v>5900000</v>
      </c>
      <c r="E22" s="37">
        <f t="shared" si="0"/>
        <v>0.98333333333333328</v>
      </c>
      <c r="F22" s="21"/>
      <c r="I22" s="20"/>
      <c r="J22" s="19"/>
      <c r="K22" s="22"/>
    </row>
    <row r="23" spans="1:11" ht="15">
      <c r="A23" s="39" t="s">
        <v>70</v>
      </c>
      <c r="B23" s="1">
        <v>1303</v>
      </c>
      <c r="C23" s="27">
        <v>5000000</v>
      </c>
      <c r="D23" s="30">
        <v>5100000</v>
      </c>
      <c r="E23" s="37">
        <f t="shared" si="0"/>
        <v>1.02</v>
      </c>
      <c r="I23" s="20"/>
      <c r="J23" s="19"/>
      <c r="K23" s="22"/>
    </row>
    <row r="24" spans="1:11" ht="24.75">
      <c r="A24" s="39" t="s">
        <v>71</v>
      </c>
      <c r="B24" s="1">
        <v>1304</v>
      </c>
      <c r="C24" s="27">
        <v>2500000</v>
      </c>
      <c r="D24" s="30">
        <v>2500000</v>
      </c>
      <c r="E24" s="37">
        <f t="shared" si="0"/>
        <v>1</v>
      </c>
      <c r="F24" s="21"/>
      <c r="I24" s="20"/>
      <c r="J24" s="19"/>
      <c r="K24" s="22"/>
    </row>
    <row r="25" spans="1:11" ht="15">
      <c r="A25" s="39" t="s">
        <v>38</v>
      </c>
      <c r="B25" s="1">
        <v>1308</v>
      </c>
      <c r="C25" s="27">
        <v>35000</v>
      </c>
      <c r="D25" s="30">
        <v>20000</v>
      </c>
      <c r="E25" s="37">
        <f t="shared" si="0"/>
        <v>0.5714285714285714</v>
      </c>
      <c r="F25" s="21"/>
      <c r="G25" s="17"/>
      <c r="H25" s="17"/>
      <c r="I25" s="20"/>
      <c r="J25" s="19"/>
      <c r="K25" s="22"/>
    </row>
    <row r="26" spans="1:11" ht="15">
      <c r="A26" s="38" t="s">
        <v>2</v>
      </c>
      <c r="B26" s="4">
        <v>2400</v>
      </c>
      <c r="C26" s="26">
        <f>SUM(C27:C31)</f>
        <v>4417533</v>
      </c>
      <c r="D26" s="31">
        <f>SUM(D27:D31)</f>
        <v>4512098</v>
      </c>
      <c r="E26" s="37">
        <f t="shared" si="0"/>
        <v>1.0214067444431087</v>
      </c>
    </row>
    <row r="27" spans="1:11" ht="24.75">
      <c r="A27" s="39" t="s">
        <v>72</v>
      </c>
      <c r="B27" s="1">
        <v>2404</v>
      </c>
      <c r="C27" s="27">
        <v>2075082</v>
      </c>
      <c r="D27" s="30">
        <v>2184759</v>
      </c>
      <c r="E27" s="37">
        <f t="shared" si="0"/>
        <v>1.0528542968422452</v>
      </c>
    </row>
    <row r="28" spans="1:11" ht="15">
      <c r="A28" s="39" t="s">
        <v>39</v>
      </c>
      <c r="B28" s="1">
        <v>2405</v>
      </c>
      <c r="C28" s="27">
        <v>1621755</v>
      </c>
      <c r="D28" s="30">
        <v>1629211</v>
      </c>
      <c r="E28" s="37">
        <f t="shared" si="0"/>
        <v>1.0045974885232356</v>
      </c>
    </row>
    <row r="29" spans="1:11" ht="15">
      <c r="A29" s="39" t="s">
        <v>40</v>
      </c>
      <c r="B29" s="1">
        <v>2406</v>
      </c>
      <c r="C29" s="27">
        <v>638696</v>
      </c>
      <c r="D29" s="30">
        <v>654828</v>
      </c>
      <c r="E29" s="37">
        <f t="shared" si="0"/>
        <v>1.0252577125894009</v>
      </c>
    </row>
    <row r="30" spans="1:11" ht="15">
      <c r="A30" s="39" t="s">
        <v>41</v>
      </c>
      <c r="B30" s="1">
        <v>2407</v>
      </c>
      <c r="C30" s="27">
        <v>80000</v>
      </c>
      <c r="D30" s="30">
        <v>41300</v>
      </c>
      <c r="E30" s="37">
        <f t="shared" si="0"/>
        <v>0.51624999999999999</v>
      </c>
    </row>
    <row r="31" spans="1:11" ht="15">
      <c r="A31" s="39" t="s">
        <v>42</v>
      </c>
      <c r="B31" s="1">
        <v>2408</v>
      </c>
      <c r="C31" s="27">
        <v>2000</v>
      </c>
      <c r="D31" s="30">
        <v>2000</v>
      </c>
      <c r="E31" s="37">
        <f t="shared" si="0"/>
        <v>1</v>
      </c>
    </row>
    <row r="32" spans="1:11" ht="15">
      <c r="A32" s="38" t="s">
        <v>3</v>
      </c>
      <c r="B32" s="4">
        <v>2700</v>
      </c>
      <c r="C32" s="26">
        <f>SUM(C33:C43)</f>
        <v>6946200</v>
      </c>
      <c r="D32" s="31">
        <f>SUM(D33:D43)</f>
        <v>7002294</v>
      </c>
      <c r="E32" s="37">
        <f t="shared" si="0"/>
        <v>1.0080754945149866</v>
      </c>
    </row>
    <row r="33" spans="1:5" ht="15">
      <c r="A33" s="39" t="s">
        <v>73</v>
      </c>
      <c r="B33" s="1">
        <v>2701</v>
      </c>
      <c r="C33" s="27">
        <v>781900</v>
      </c>
      <c r="D33" s="30">
        <v>717600</v>
      </c>
      <c r="E33" s="37">
        <f t="shared" si="0"/>
        <v>0.91776442000255787</v>
      </c>
    </row>
    <row r="34" spans="1:5" ht="24.75">
      <c r="A34" s="39" t="s">
        <v>74</v>
      </c>
      <c r="B34" s="1">
        <v>2702</v>
      </c>
      <c r="C34" s="27">
        <v>181200</v>
      </c>
      <c r="D34" s="30">
        <v>194020</v>
      </c>
      <c r="E34" s="37">
        <f t="shared" si="0"/>
        <v>1.0707505518763798</v>
      </c>
    </row>
    <row r="35" spans="1:5" ht="24.75">
      <c r="A35" s="39" t="s">
        <v>75</v>
      </c>
      <c r="B35" s="1">
        <v>2704</v>
      </c>
      <c r="C35" s="27">
        <v>294000</v>
      </c>
      <c r="D35" s="30">
        <v>315000</v>
      </c>
      <c r="E35" s="37">
        <f t="shared" si="0"/>
        <v>1.0714285714285714</v>
      </c>
    </row>
    <row r="36" spans="1:5" ht="24.75">
      <c r="A36" s="39" t="s">
        <v>76</v>
      </c>
      <c r="B36" s="1">
        <v>2705</v>
      </c>
      <c r="C36" s="27">
        <v>414000</v>
      </c>
      <c r="D36" s="30">
        <v>356000</v>
      </c>
      <c r="E36" s="37">
        <f t="shared" si="0"/>
        <v>0.85990338164251212</v>
      </c>
    </row>
    <row r="37" spans="1:5" ht="15">
      <c r="A37" s="39" t="s">
        <v>77</v>
      </c>
      <c r="B37" s="1">
        <v>2706</v>
      </c>
      <c r="C37" s="27">
        <v>500</v>
      </c>
      <c r="D37" s="30">
        <v>2000</v>
      </c>
      <c r="E37" s="37">
        <f t="shared" si="0"/>
        <v>4</v>
      </c>
    </row>
    <row r="38" spans="1:5" ht="15">
      <c r="A38" s="39" t="s">
        <v>43</v>
      </c>
      <c r="B38" s="1">
        <v>2707</v>
      </c>
      <c r="C38" s="27">
        <v>4300000</v>
      </c>
      <c r="D38" s="30">
        <v>4500000</v>
      </c>
      <c r="E38" s="37">
        <f t="shared" si="0"/>
        <v>1.0465116279069768</v>
      </c>
    </row>
    <row r="39" spans="1:5" ht="15">
      <c r="A39" s="39" t="s">
        <v>44</v>
      </c>
      <c r="B39" s="1">
        <v>2710</v>
      </c>
      <c r="C39" s="27">
        <v>200000</v>
      </c>
      <c r="D39" s="30">
        <v>225000</v>
      </c>
      <c r="E39" s="37">
        <f t="shared" si="0"/>
        <v>1.125</v>
      </c>
    </row>
    <row r="40" spans="1:5" ht="15">
      <c r="A40" s="39" t="s">
        <v>45</v>
      </c>
      <c r="B40" s="1">
        <v>2711</v>
      </c>
      <c r="C40" s="27">
        <v>585800</v>
      </c>
      <c r="D40" s="30">
        <v>485574</v>
      </c>
      <c r="E40" s="37">
        <f t="shared" si="0"/>
        <v>0.82890747695459199</v>
      </c>
    </row>
    <row r="41" spans="1:5" ht="15">
      <c r="A41" s="39" t="s">
        <v>46</v>
      </c>
      <c r="B41" s="1">
        <v>2715</v>
      </c>
      <c r="C41" s="27">
        <v>70200</v>
      </c>
      <c r="D41" s="30">
        <v>72500</v>
      </c>
      <c r="E41" s="37">
        <f t="shared" si="0"/>
        <v>1.0327635327635327</v>
      </c>
    </row>
    <row r="42" spans="1:5" ht="15">
      <c r="A42" s="39" t="s">
        <v>47</v>
      </c>
      <c r="B42" s="1">
        <v>2717</v>
      </c>
      <c r="C42" s="27">
        <v>10000</v>
      </c>
      <c r="D42" s="30">
        <v>7000</v>
      </c>
      <c r="E42" s="37">
        <f t="shared" si="0"/>
        <v>0.7</v>
      </c>
    </row>
    <row r="43" spans="1:5" ht="15">
      <c r="A43" s="39" t="s">
        <v>48</v>
      </c>
      <c r="B43" s="1">
        <v>2729</v>
      </c>
      <c r="C43" s="27">
        <v>108600</v>
      </c>
      <c r="D43" s="30">
        <v>127600</v>
      </c>
      <c r="E43" s="37">
        <f t="shared" si="0"/>
        <v>1.1749539594843463</v>
      </c>
    </row>
    <row r="44" spans="1:5" ht="15">
      <c r="A44" s="38" t="s">
        <v>78</v>
      </c>
      <c r="B44" s="4">
        <v>2800</v>
      </c>
      <c r="C44" s="26">
        <f>SUM(C45:C46)</f>
        <v>625000</v>
      </c>
      <c r="D44" s="31">
        <f>SUM(D45:D46)</f>
        <v>741000</v>
      </c>
      <c r="E44" s="37">
        <f t="shared" si="0"/>
        <v>1.1856</v>
      </c>
    </row>
    <row r="45" spans="1:5" ht="24.75">
      <c r="A45" s="48" t="s">
        <v>91</v>
      </c>
      <c r="B45" s="49">
        <v>2802</v>
      </c>
      <c r="C45" s="27">
        <v>75000</v>
      </c>
      <c r="D45" s="30">
        <v>121000</v>
      </c>
      <c r="E45" s="37">
        <f t="shared" si="0"/>
        <v>1.6133333333333333</v>
      </c>
    </row>
    <row r="46" spans="1:5" ht="15">
      <c r="A46" s="48" t="s">
        <v>92</v>
      </c>
      <c r="B46" s="49">
        <v>2809</v>
      </c>
      <c r="C46" s="27">
        <v>550000</v>
      </c>
      <c r="D46" s="30">
        <v>620000</v>
      </c>
      <c r="E46" s="37">
        <f t="shared" si="0"/>
        <v>1.1272727272727272</v>
      </c>
    </row>
    <row r="47" spans="1:5" ht="15">
      <c r="A47" s="38" t="s">
        <v>56</v>
      </c>
      <c r="B47" s="4">
        <v>3600</v>
      </c>
      <c r="C47" s="26">
        <f>SUM(C48:C49)</f>
        <v>8050</v>
      </c>
      <c r="D47" s="31">
        <f>SUM(D48:D49)</f>
        <v>51790</v>
      </c>
      <c r="E47" s="37">
        <f t="shared" si="0"/>
        <v>6.4335403726708078</v>
      </c>
    </row>
    <row r="48" spans="1:5" ht="15">
      <c r="A48" s="39" t="s">
        <v>79</v>
      </c>
      <c r="B48" s="1">
        <v>3612</v>
      </c>
      <c r="C48" s="27">
        <v>900</v>
      </c>
      <c r="D48" s="30">
        <v>600</v>
      </c>
      <c r="E48" s="37">
        <f t="shared" si="0"/>
        <v>0.66666666666666663</v>
      </c>
    </row>
    <row r="49" spans="1:5" ht="15">
      <c r="A49" s="39" t="s">
        <v>4</v>
      </c>
      <c r="B49" s="1">
        <v>3619</v>
      </c>
      <c r="C49" s="27">
        <v>7150</v>
      </c>
      <c r="D49" s="30">
        <v>51190</v>
      </c>
      <c r="E49" s="37">
        <f t="shared" si="0"/>
        <v>7.1594405594405597</v>
      </c>
    </row>
    <row r="50" spans="1:5" ht="15">
      <c r="A50" s="38" t="s">
        <v>80</v>
      </c>
      <c r="B50" s="4">
        <v>3700</v>
      </c>
      <c r="C50" s="26">
        <f>SUM(C51:C52)</f>
        <v>-2953818</v>
      </c>
      <c r="D50" s="31">
        <f>SUM(D51:D52)</f>
        <v>-3234470</v>
      </c>
      <c r="E50" s="37">
        <f t="shared" si="0"/>
        <v>1.0950133014288626</v>
      </c>
    </row>
    <row r="51" spans="1:5" ht="15">
      <c r="A51" s="39" t="s">
        <v>49</v>
      </c>
      <c r="B51" s="5">
        <v>3701</v>
      </c>
      <c r="C51" s="29">
        <v>-2723678</v>
      </c>
      <c r="D51" s="58">
        <v>-3011555</v>
      </c>
      <c r="E51" s="37">
        <f t="shared" si="0"/>
        <v>1.1056942120177202</v>
      </c>
    </row>
    <row r="52" spans="1:5" ht="25.5" customHeight="1">
      <c r="A52" s="39" t="s">
        <v>81</v>
      </c>
      <c r="B52" s="1">
        <v>3702</v>
      </c>
      <c r="C52" s="27">
        <v>-230140</v>
      </c>
      <c r="D52" s="30">
        <v>-222915</v>
      </c>
      <c r="E52" s="37">
        <f t="shared" si="0"/>
        <v>0.96860606587294695</v>
      </c>
    </row>
    <row r="53" spans="1:5" ht="15">
      <c r="A53" s="38" t="s">
        <v>5</v>
      </c>
      <c r="B53" s="4">
        <v>4100</v>
      </c>
      <c r="C53" s="26">
        <v>136000</v>
      </c>
      <c r="D53" s="31">
        <v>140000</v>
      </c>
      <c r="E53" s="37">
        <f t="shared" si="0"/>
        <v>1.0294117647058822</v>
      </c>
    </row>
    <row r="54" spans="1:5" ht="15">
      <c r="A54" s="38" t="s">
        <v>57</v>
      </c>
      <c r="B54" s="4">
        <v>4500</v>
      </c>
      <c r="C54" s="26">
        <v>50400</v>
      </c>
      <c r="D54" s="31">
        <v>39000</v>
      </c>
      <c r="E54" s="37">
        <f t="shared" si="0"/>
        <v>0.77380952380952384</v>
      </c>
    </row>
    <row r="55" spans="1:5" ht="15.75">
      <c r="A55" s="35" t="s">
        <v>50</v>
      </c>
      <c r="B55" s="4"/>
      <c r="C55" s="28">
        <f>SUM(C56:C58)</f>
        <v>8650000</v>
      </c>
      <c r="D55" s="59">
        <f>SUM(D56:D58)</f>
        <v>7998900</v>
      </c>
      <c r="E55" s="37">
        <f t="shared" si="0"/>
        <v>0.92472832369942193</v>
      </c>
    </row>
    <row r="56" spans="1:5" ht="15">
      <c r="A56" s="39" t="s">
        <v>58</v>
      </c>
      <c r="B56" s="1">
        <v>4022</v>
      </c>
      <c r="C56" s="27">
        <v>1250000</v>
      </c>
      <c r="D56" s="30">
        <v>880000</v>
      </c>
      <c r="E56" s="37">
        <f t="shared" si="0"/>
        <v>0.70399999999999996</v>
      </c>
    </row>
    <row r="57" spans="1:5" ht="15">
      <c r="A57" s="39" t="s">
        <v>59</v>
      </c>
      <c r="B57" s="1">
        <v>4030</v>
      </c>
      <c r="C57" s="27">
        <v>700000</v>
      </c>
      <c r="D57" s="30">
        <v>518900</v>
      </c>
      <c r="E57" s="37">
        <f t="shared" si="0"/>
        <v>0.74128571428571433</v>
      </c>
    </row>
    <row r="58" spans="1:5" ht="15">
      <c r="A58" s="39" t="s">
        <v>60</v>
      </c>
      <c r="B58" s="1">
        <v>4040</v>
      </c>
      <c r="C58" s="27">
        <v>6700000</v>
      </c>
      <c r="D58" s="30">
        <v>6600000</v>
      </c>
      <c r="E58" s="37">
        <f t="shared" si="0"/>
        <v>0.9850746268656716</v>
      </c>
    </row>
    <row r="59" spans="1:5" ht="15.75">
      <c r="A59" s="35" t="s">
        <v>31</v>
      </c>
      <c r="B59" s="1"/>
      <c r="C59" s="28">
        <f>C60+C63+C65+C69+C68+C67</f>
        <v>4557463</v>
      </c>
      <c r="D59" s="59">
        <f>D60+D63+D65+D69+D68+D67</f>
        <v>6657376</v>
      </c>
      <c r="E59" s="37">
        <f t="shared" si="0"/>
        <v>1.4607635871097582</v>
      </c>
    </row>
    <row r="60" spans="1:5" ht="24.75">
      <c r="A60" s="38" t="s">
        <v>32</v>
      </c>
      <c r="B60" s="4">
        <v>3100</v>
      </c>
      <c r="C60" s="26">
        <f>SUM(C61:C62)</f>
        <v>8791500</v>
      </c>
      <c r="D60" s="31">
        <f>SUM(D61:D62)</f>
        <v>9168900</v>
      </c>
      <c r="E60" s="37">
        <f t="shared" si="0"/>
        <v>1.0429278280156971</v>
      </c>
    </row>
    <row r="61" spans="1:5" ht="30" customHeight="1">
      <c r="A61" s="39" t="s">
        <v>82</v>
      </c>
      <c r="B61" s="1">
        <v>3112</v>
      </c>
      <c r="C61" s="27">
        <v>6218700</v>
      </c>
      <c r="D61" s="30">
        <v>6282000</v>
      </c>
      <c r="E61" s="37">
        <f t="shared" si="0"/>
        <v>1.0101789763133775</v>
      </c>
    </row>
    <row r="62" spans="1:5" ht="24.75">
      <c r="A62" s="39" t="s">
        <v>33</v>
      </c>
      <c r="B62" s="1">
        <v>3113</v>
      </c>
      <c r="C62" s="30">
        <v>2572800</v>
      </c>
      <c r="D62" s="30">
        <v>2886900</v>
      </c>
      <c r="E62" s="37">
        <f t="shared" si="0"/>
        <v>1.1220848880597014</v>
      </c>
    </row>
    <row r="63" spans="1:5" ht="15">
      <c r="A63" s="38" t="s">
        <v>83</v>
      </c>
      <c r="B63" s="4">
        <v>6100</v>
      </c>
      <c r="C63" s="26">
        <f>SUM(C64:C64)</f>
        <v>-2227936</v>
      </c>
      <c r="D63" s="31">
        <f>SUM(D64:D64)</f>
        <v>-3468990</v>
      </c>
      <c r="E63" s="37">
        <f t="shared" si="0"/>
        <v>1.5570420335234045</v>
      </c>
    </row>
    <row r="64" spans="1:5" ht="24.75">
      <c r="A64" s="39" t="s">
        <v>84</v>
      </c>
      <c r="B64" s="1">
        <v>6102</v>
      </c>
      <c r="C64" s="27">
        <v>-2227936</v>
      </c>
      <c r="D64" s="30">
        <v>-3468990</v>
      </c>
      <c r="E64" s="37">
        <f t="shared" si="0"/>
        <v>1.5570420335234045</v>
      </c>
    </row>
    <row r="65" spans="1:5" ht="15">
      <c r="A65" s="38" t="s">
        <v>85</v>
      </c>
      <c r="B65" s="4">
        <v>6200</v>
      </c>
      <c r="C65" s="26">
        <f>SUM(C66:C66)</f>
        <v>-8000</v>
      </c>
      <c r="D65" s="31">
        <f>SUM(D66:D66)</f>
        <v>-8000</v>
      </c>
      <c r="E65" s="37">
        <f t="shared" si="0"/>
        <v>1</v>
      </c>
    </row>
    <row r="66" spans="1:5" ht="15">
      <c r="A66" s="39" t="s">
        <v>35</v>
      </c>
      <c r="B66" s="1">
        <v>6202</v>
      </c>
      <c r="C66" s="27">
        <v>-8000</v>
      </c>
      <c r="D66" s="30">
        <v>-8000</v>
      </c>
      <c r="E66" s="37">
        <f t="shared" si="0"/>
        <v>1</v>
      </c>
    </row>
    <row r="67" spans="1:5" ht="24.75">
      <c r="A67" s="38" t="s">
        <v>62</v>
      </c>
      <c r="B67" s="4">
        <v>7400</v>
      </c>
      <c r="C67" s="26">
        <v>0</v>
      </c>
      <c r="D67" s="31">
        <v>0</v>
      </c>
      <c r="E67" s="53" t="s">
        <v>94</v>
      </c>
    </row>
    <row r="68" spans="1:5" ht="15">
      <c r="A68" s="38" t="s">
        <v>67</v>
      </c>
      <c r="B68" s="4">
        <v>7500</v>
      </c>
      <c r="C68" s="26">
        <v>0</v>
      </c>
      <c r="D68" s="31">
        <v>0</v>
      </c>
      <c r="E68" s="53" t="s">
        <v>94</v>
      </c>
    </row>
    <row r="69" spans="1:5" ht="24.75">
      <c r="A69" s="38" t="s">
        <v>86</v>
      </c>
      <c r="B69" s="4">
        <v>7600</v>
      </c>
      <c r="C69" s="26">
        <f>SUM(C70:C71)</f>
        <v>-1998101</v>
      </c>
      <c r="D69" s="31">
        <f>SUM(D70:D71)</f>
        <v>965466</v>
      </c>
      <c r="E69" s="60">
        <f t="shared" si="0"/>
        <v>-0.48319179060517964</v>
      </c>
    </row>
    <row r="70" spans="1:5" ht="14.25" customHeight="1">
      <c r="A70" s="39" t="s">
        <v>15</v>
      </c>
      <c r="B70" s="1"/>
      <c r="C70" s="27">
        <v>-4034343</v>
      </c>
      <c r="D70" s="30">
        <v>-2580503</v>
      </c>
      <c r="E70" s="60">
        <f t="shared" si="0"/>
        <v>0.6396340122790749</v>
      </c>
    </row>
    <row r="71" spans="1:5" ht="15">
      <c r="A71" s="39" t="s">
        <v>16</v>
      </c>
      <c r="B71" s="1"/>
      <c r="C71" s="27">
        <v>2036242</v>
      </c>
      <c r="D71" s="30">
        <v>3545969</v>
      </c>
      <c r="E71" s="60">
        <f t="shared" ref="E71:E85" si="1">D71/C71</f>
        <v>1.7414280817309533</v>
      </c>
    </row>
    <row r="72" spans="1:5" ht="15.75">
      <c r="A72" s="35" t="s">
        <v>34</v>
      </c>
      <c r="B72" s="1"/>
      <c r="C72" s="28">
        <f>C73+C74+C75+C77+C81+C82+C79</f>
        <v>4786918</v>
      </c>
      <c r="D72" s="28">
        <f>D73+D74+D75+D77+D81+D82+D79</f>
        <v>768780</v>
      </c>
      <c r="E72" s="37">
        <f t="shared" si="0"/>
        <v>0.16060020246847764</v>
      </c>
    </row>
    <row r="73" spans="1:5" ht="15">
      <c r="A73" s="38" t="s">
        <v>61</v>
      </c>
      <c r="B73" s="4">
        <v>7200</v>
      </c>
      <c r="C73" s="26">
        <v>0</v>
      </c>
      <c r="D73" s="31">
        <v>0</v>
      </c>
      <c r="E73" s="53" t="s">
        <v>94</v>
      </c>
    </row>
    <row r="74" spans="1:5" ht="15">
      <c r="A74" s="38" t="s">
        <v>104</v>
      </c>
      <c r="B74" s="4">
        <v>8312</v>
      </c>
      <c r="C74" s="26">
        <v>0</v>
      </c>
      <c r="D74" s="31">
        <v>405900</v>
      </c>
      <c r="E74" s="53" t="s">
        <v>94</v>
      </c>
    </row>
    <row r="75" spans="1:5" ht="24.75">
      <c r="A75" s="38" t="s">
        <v>87</v>
      </c>
      <c r="B75" s="4">
        <v>8371</v>
      </c>
      <c r="C75" s="26">
        <f>C76</f>
        <v>2040143</v>
      </c>
      <c r="D75" s="31">
        <f>D76</f>
        <v>0</v>
      </c>
      <c r="E75" s="37">
        <f t="shared" si="1"/>
        <v>0</v>
      </c>
    </row>
    <row r="76" spans="1:5" ht="15">
      <c r="A76" s="39" t="s">
        <v>17</v>
      </c>
      <c r="B76" s="16">
        <v>8377</v>
      </c>
      <c r="C76" s="29">
        <v>2040143</v>
      </c>
      <c r="D76" s="58">
        <v>0</v>
      </c>
      <c r="E76" s="37">
        <f t="shared" si="1"/>
        <v>0</v>
      </c>
    </row>
    <row r="77" spans="1:5" ht="24.75">
      <c r="A77" s="38" t="s">
        <v>106</v>
      </c>
      <c r="B77" s="4">
        <v>8372</v>
      </c>
      <c r="C77" s="26">
        <f>C78</f>
        <v>0</v>
      </c>
      <c r="D77" s="31">
        <f>D78</f>
        <v>694100</v>
      </c>
      <c r="E77" s="53" t="s">
        <v>94</v>
      </c>
    </row>
    <row r="78" spans="1:5" ht="15">
      <c r="A78" s="39" t="s">
        <v>17</v>
      </c>
      <c r="B78" s="16">
        <v>8379</v>
      </c>
      <c r="C78" s="29">
        <v>0</v>
      </c>
      <c r="D78" s="58">
        <v>694100</v>
      </c>
      <c r="E78" s="53" t="s">
        <v>94</v>
      </c>
    </row>
    <row r="79" spans="1:5" ht="24.75">
      <c r="A79" s="38" t="s">
        <v>105</v>
      </c>
      <c r="B79" s="4">
        <v>8381</v>
      </c>
      <c r="C79" s="26">
        <f>C80</f>
        <v>0</v>
      </c>
      <c r="D79" s="31">
        <f>D80</f>
        <v>-2024700</v>
      </c>
      <c r="E79" s="53" t="s">
        <v>94</v>
      </c>
    </row>
    <row r="80" spans="1:5" ht="15">
      <c r="A80" s="39" t="s">
        <v>17</v>
      </c>
      <c r="B80" s="16">
        <v>8387</v>
      </c>
      <c r="C80" s="29">
        <v>0</v>
      </c>
      <c r="D80" s="58">
        <v>-2024700</v>
      </c>
      <c r="E80" s="53" t="s">
        <v>94</v>
      </c>
    </row>
    <row r="81" spans="1:5" ht="24.75">
      <c r="A81" s="38" t="s">
        <v>107</v>
      </c>
      <c r="B81" s="18">
        <v>8623</v>
      </c>
      <c r="C81" s="31">
        <v>-1950000</v>
      </c>
      <c r="D81" s="31">
        <v>-1950000</v>
      </c>
      <c r="E81" s="37">
        <f t="shared" si="1"/>
        <v>1</v>
      </c>
    </row>
    <row r="82" spans="1:5" ht="39">
      <c r="A82" s="41" t="s">
        <v>88</v>
      </c>
      <c r="B82" s="4">
        <v>9336</v>
      </c>
      <c r="C82" s="26">
        <v>4696775</v>
      </c>
      <c r="D82" s="31">
        <v>3643480</v>
      </c>
      <c r="E82" s="37">
        <f t="shared" si="1"/>
        <v>0.77574080086868114</v>
      </c>
    </row>
    <row r="83" spans="1:5" ht="15.75">
      <c r="A83" s="35" t="s">
        <v>6</v>
      </c>
      <c r="B83" s="1"/>
      <c r="C83" s="28">
        <f>SUM(C19+C55+C59+C72)</f>
        <v>40998746</v>
      </c>
      <c r="D83" s="28">
        <f>SUM(D19+D55+D59+D72)</f>
        <v>38416768</v>
      </c>
      <c r="E83" s="37">
        <f t="shared" si="1"/>
        <v>0.9370230006547029</v>
      </c>
    </row>
    <row r="84" spans="1:5">
      <c r="C84" s="32"/>
      <c r="D84" s="32"/>
    </row>
    <row r="85" spans="1:5" ht="15.75">
      <c r="A85" s="15" t="s">
        <v>51</v>
      </c>
      <c r="B85" s="42"/>
      <c r="C85" s="28">
        <f>C12+C83</f>
        <v>104661808</v>
      </c>
      <c r="D85" s="28">
        <f>D12+D83</f>
        <v>113265824</v>
      </c>
      <c r="E85" s="37">
        <f t="shared" si="1"/>
        <v>1.0822077906393515</v>
      </c>
    </row>
    <row r="87" spans="1:5">
      <c r="A87" s="25" t="s">
        <v>90</v>
      </c>
      <c r="C87" s="17"/>
      <c r="D87" s="17"/>
    </row>
  </sheetData>
  <mergeCells count="3">
    <mergeCell ref="A1:E1"/>
    <mergeCell ref="A3:E3"/>
    <mergeCell ref="A15:E15"/>
  </mergeCells>
  <phoneticPr fontId="7" type="noConversion"/>
  <pageMargins left="0.34" right="0.28000000000000003" top="1.04" bottom="0.25" header="1.04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9" sqref="A19"/>
    </sheetView>
  </sheetViews>
  <sheetFormatPr defaultRowHeight="12.75"/>
  <cols>
    <col min="1" max="1" width="44.5703125" customWidth="1"/>
    <col min="2" max="2" width="12" customWidth="1"/>
    <col min="3" max="3" width="14.5703125" customWidth="1"/>
    <col min="4" max="4" width="12.7109375" customWidth="1"/>
    <col min="5" max="5" width="11.7109375" customWidth="1"/>
    <col min="6" max="6" width="15.140625" customWidth="1"/>
    <col min="7" max="7" width="12.42578125" customWidth="1"/>
    <col min="8" max="8" width="14.85546875" customWidth="1"/>
  </cols>
  <sheetData>
    <row r="1" spans="1:9" ht="18">
      <c r="A1" s="62" t="s">
        <v>53</v>
      </c>
      <c r="B1" s="62"/>
      <c r="C1" s="62"/>
      <c r="D1" s="62"/>
      <c r="E1" s="62"/>
      <c r="F1" s="62"/>
      <c r="G1" s="62"/>
      <c r="H1" s="62"/>
    </row>
    <row r="3" spans="1:9" ht="15" customHeight="1">
      <c r="A3" s="68" t="s">
        <v>7</v>
      </c>
      <c r="B3" s="63" t="s">
        <v>96</v>
      </c>
      <c r="C3" s="64"/>
      <c r="D3" s="65"/>
      <c r="E3" s="63" t="s">
        <v>103</v>
      </c>
      <c r="F3" s="64"/>
      <c r="G3" s="65"/>
      <c r="H3" s="66" t="s">
        <v>24</v>
      </c>
    </row>
    <row r="4" spans="1:9" ht="81.75" customHeight="1">
      <c r="A4" s="69"/>
      <c r="B4" s="10" t="s">
        <v>109</v>
      </c>
      <c r="C4" s="10" t="s">
        <v>110</v>
      </c>
      <c r="D4" s="11" t="s">
        <v>23</v>
      </c>
      <c r="E4" s="10" t="s">
        <v>109</v>
      </c>
      <c r="F4" s="10" t="s">
        <v>110</v>
      </c>
      <c r="G4" s="11" t="s">
        <v>23</v>
      </c>
      <c r="H4" s="67"/>
    </row>
    <row r="5" spans="1:9" ht="16.5" customHeight="1">
      <c r="A5" s="9">
        <v>1</v>
      </c>
      <c r="B5" s="9">
        <v>5</v>
      </c>
      <c r="C5" s="9">
        <v>6</v>
      </c>
      <c r="D5" s="9">
        <v>7</v>
      </c>
      <c r="E5" s="9">
        <v>5</v>
      </c>
      <c r="F5" s="9">
        <v>6</v>
      </c>
      <c r="G5" s="9">
        <v>7</v>
      </c>
      <c r="H5" s="9">
        <v>8</v>
      </c>
    </row>
    <row r="6" spans="1:9" ht="19.5" customHeight="1">
      <c r="A6" s="13" t="s">
        <v>9</v>
      </c>
      <c r="B6" s="50">
        <v>3498800</v>
      </c>
      <c r="C6" s="50">
        <f>4492507+365366</f>
        <v>4857873</v>
      </c>
      <c r="D6" s="50">
        <f t="shared" ref="D6:D14" si="0">SUM(B6:C6)</f>
        <v>8356673</v>
      </c>
      <c r="E6" s="50">
        <v>4578600</v>
      </c>
      <c r="F6" s="50">
        <f>2331820+1826455</f>
        <v>4158275</v>
      </c>
      <c r="G6" s="50">
        <f t="shared" ref="G6:G14" si="1">SUM(E6:F6)</f>
        <v>8736875</v>
      </c>
      <c r="H6" s="23">
        <f>(G6/D6)</f>
        <v>1.0454968143422627</v>
      </c>
    </row>
    <row r="7" spans="1:9" ht="22.5" customHeight="1">
      <c r="A7" s="13" t="s">
        <v>10</v>
      </c>
      <c r="B7" s="50">
        <v>351865</v>
      </c>
      <c r="C7" s="50">
        <f>1396570+11000</f>
        <v>1407570</v>
      </c>
      <c r="D7" s="50">
        <f t="shared" si="0"/>
        <v>1759435</v>
      </c>
      <c r="E7" s="50">
        <v>393026</v>
      </c>
      <c r="F7" s="50">
        <f>1205500+38946</f>
        <v>1244446</v>
      </c>
      <c r="G7" s="50">
        <f t="shared" si="1"/>
        <v>1637472</v>
      </c>
      <c r="H7" s="23">
        <f t="shared" ref="H7:H15" si="2">(G7/D7)</f>
        <v>0.93068058780233431</v>
      </c>
    </row>
    <row r="8" spans="1:9" ht="19.5" customHeight="1">
      <c r="A8" s="13" t="s">
        <v>11</v>
      </c>
      <c r="B8" s="50">
        <v>47799126</v>
      </c>
      <c r="C8" s="50">
        <f>2340291+484280</f>
        <v>2824571</v>
      </c>
      <c r="D8" s="50">
        <f t="shared" si="0"/>
        <v>50623697</v>
      </c>
      <c r="E8" s="50">
        <v>54563873</v>
      </c>
      <c r="F8" s="50">
        <f>3059216+225310</f>
        <v>3284526</v>
      </c>
      <c r="G8" s="50">
        <f t="shared" si="1"/>
        <v>57848399</v>
      </c>
      <c r="H8" s="23">
        <f t="shared" si="2"/>
        <v>1.1427138361704401</v>
      </c>
      <c r="I8" s="32"/>
    </row>
    <row r="9" spans="1:9" ht="21.75" customHeight="1">
      <c r="A9" s="13" t="s">
        <v>12</v>
      </c>
      <c r="B9" s="50">
        <v>3319414</v>
      </c>
      <c r="C9" s="50">
        <f>998730+17600</f>
        <v>1016330</v>
      </c>
      <c r="D9" s="50">
        <f t="shared" si="0"/>
        <v>4335744</v>
      </c>
      <c r="E9" s="50">
        <v>4249273</v>
      </c>
      <c r="F9" s="50">
        <f>1047259</f>
        <v>1047259</v>
      </c>
      <c r="G9" s="50">
        <f t="shared" si="1"/>
        <v>5296532</v>
      </c>
      <c r="H9" s="23">
        <f t="shared" si="2"/>
        <v>1.2215970315590587</v>
      </c>
      <c r="I9" s="32"/>
    </row>
    <row r="10" spans="1:9" ht="30">
      <c r="A10" s="13" t="s">
        <v>19</v>
      </c>
      <c r="B10" s="50">
        <v>6010432</v>
      </c>
      <c r="C10" s="50">
        <f>1057580+133885</f>
        <v>1191465</v>
      </c>
      <c r="D10" s="50">
        <f t="shared" si="0"/>
        <v>7201897</v>
      </c>
      <c r="E10" s="50">
        <v>8110387</v>
      </c>
      <c r="F10" s="50">
        <f>1326655+28500</f>
        <v>1355155</v>
      </c>
      <c r="G10" s="50">
        <f t="shared" si="1"/>
        <v>9465542</v>
      </c>
      <c r="H10" s="23">
        <f t="shared" si="2"/>
        <v>1.3143123263218011</v>
      </c>
      <c r="I10" s="32"/>
    </row>
    <row r="11" spans="1:9" ht="60">
      <c r="A11" s="14" t="s">
        <v>20</v>
      </c>
      <c r="B11" s="50">
        <v>0</v>
      </c>
      <c r="C11" s="50">
        <f>12173260+5725583</f>
        <v>17898843</v>
      </c>
      <c r="D11" s="50">
        <f t="shared" si="0"/>
        <v>17898843</v>
      </c>
      <c r="E11" s="50">
        <v>0</v>
      </c>
      <c r="F11" s="50">
        <v>16592442</v>
      </c>
      <c r="G11" s="50">
        <f t="shared" si="1"/>
        <v>16592442</v>
      </c>
      <c r="H11" s="23">
        <f t="shared" si="2"/>
        <v>0.92701198619374447</v>
      </c>
      <c r="I11" s="32"/>
    </row>
    <row r="12" spans="1:9" ht="30">
      <c r="A12" s="13" t="s">
        <v>108</v>
      </c>
      <c r="B12" s="50">
        <v>2683425</v>
      </c>
      <c r="C12" s="50">
        <f>2606856+1809075</f>
        <v>4415931</v>
      </c>
      <c r="D12" s="50">
        <f t="shared" si="0"/>
        <v>7099356</v>
      </c>
      <c r="E12" s="50">
        <v>2953897</v>
      </c>
      <c r="F12" s="50">
        <f>5462407+188120</f>
        <v>5650527</v>
      </c>
      <c r="G12" s="50">
        <f t="shared" si="1"/>
        <v>8604424</v>
      </c>
      <c r="H12" s="23">
        <f t="shared" si="2"/>
        <v>1.2120006378043304</v>
      </c>
      <c r="I12" s="32"/>
    </row>
    <row r="13" spans="1:9" ht="18.75" customHeight="1">
      <c r="A13" s="13" t="s">
        <v>21</v>
      </c>
      <c r="B13" s="50">
        <v>0</v>
      </c>
      <c r="C13" s="50">
        <f>4589300+87500</f>
        <v>4676800</v>
      </c>
      <c r="D13" s="50">
        <f t="shared" si="0"/>
        <v>4676800</v>
      </c>
      <c r="E13" s="50">
        <v>0</v>
      </c>
      <c r="F13" s="50">
        <v>4165237</v>
      </c>
      <c r="G13" s="50">
        <f t="shared" si="1"/>
        <v>4165237</v>
      </c>
      <c r="H13" s="23">
        <f t="shared" si="2"/>
        <v>0.89061687478617857</v>
      </c>
      <c r="I13" s="32"/>
    </row>
    <row r="14" spans="1:9" ht="32.25" customHeight="1">
      <c r="A14" s="14" t="s">
        <v>22</v>
      </c>
      <c r="B14" s="50">
        <v>0</v>
      </c>
      <c r="C14" s="50">
        <f>1303763+1405600</f>
        <v>2709363</v>
      </c>
      <c r="D14" s="50">
        <f t="shared" si="0"/>
        <v>2709363</v>
      </c>
      <c r="E14" s="50">
        <v>0</v>
      </c>
      <c r="F14" s="50">
        <v>918901</v>
      </c>
      <c r="G14" s="50">
        <f t="shared" si="1"/>
        <v>918901</v>
      </c>
      <c r="H14" s="23">
        <f t="shared" si="2"/>
        <v>0.33915758058259449</v>
      </c>
      <c r="I14" s="32"/>
    </row>
    <row r="15" spans="1:9" ht="22.5" customHeight="1">
      <c r="A15" s="14" t="s">
        <v>13</v>
      </c>
      <c r="B15" s="50">
        <f t="shared" ref="B15:D15" si="3">SUM(B6:B14)</f>
        <v>63663062</v>
      </c>
      <c r="C15" s="50">
        <f t="shared" si="3"/>
        <v>40998746</v>
      </c>
      <c r="D15" s="50">
        <f t="shared" si="3"/>
        <v>104661808</v>
      </c>
      <c r="E15" s="50">
        <f t="shared" ref="E15:G15" si="4">SUM(E6:E14)</f>
        <v>74849056</v>
      </c>
      <c r="F15" s="50">
        <f t="shared" si="4"/>
        <v>38416768</v>
      </c>
      <c r="G15" s="50">
        <f t="shared" si="4"/>
        <v>113265824</v>
      </c>
      <c r="H15" s="23">
        <f t="shared" si="2"/>
        <v>1.0822077906393515</v>
      </c>
    </row>
    <row r="16" spans="1:9">
      <c r="I16" s="21"/>
    </row>
    <row r="17" spans="1:1">
      <c r="A17" s="25" t="s">
        <v>90</v>
      </c>
    </row>
  </sheetData>
  <mergeCells count="5">
    <mergeCell ref="A1:H1"/>
    <mergeCell ref="B3:D3"/>
    <mergeCell ref="E3:G3"/>
    <mergeCell ref="H3:H4"/>
    <mergeCell ref="A3:A4"/>
  </mergeCells>
  <phoneticPr fontId="7" type="noConversion"/>
  <pageMargins left="0.56999999999999995" right="0.45" top="1" bottom="0.67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9" sqref="F9"/>
    </sheetView>
  </sheetViews>
  <sheetFormatPr defaultRowHeight="12.75"/>
  <cols>
    <col min="1" max="1" width="39.28515625" customWidth="1"/>
    <col min="2" max="2" width="11.5703125" customWidth="1"/>
    <col min="3" max="3" width="15.7109375" customWidth="1"/>
    <col min="4" max="4" width="12.7109375" customWidth="1"/>
    <col min="5" max="5" width="11.85546875" customWidth="1"/>
    <col min="6" max="6" width="15" customWidth="1"/>
    <col min="7" max="7" width="12.42578125" customWidth="1"/>
    <col min="8" max="8" width="15.140625" customWidth="1"/>
    <col min="9" max="9" width="14.42578125" bestFit="1" customWidth="1"/>
  </cols>
  <sheetData>
    <row r="1" spans="1:10" ht="18">
      <c r="A1" s="62" t="s">
        <v>54</v>
      </c>
      <c r="B1" s="62"/>
      <c r="C1" s="62"/>
      <c r="D1" s="62"/>
      <c r="E1" s="62"/>
      <c r="F1" s="62"/>
      <c r="G1" s="62"/>
      <c r="H1" s="62"/>
    </row>
    <row r="3" spans="1:10" ht="15" customHeight="1">
      <c r="A3" s="74" t="s">
        <v>7</v>
      </c>
      <c r="B3" s="76" t="s">
        <v>89</v>
      </c>
      <c r="C3" s="77"/>
      <c r="D3" s="78"/>
      <c r="E3" s="76" t="s">
        <v>101</v>
      </c>
      <c r="F3" s="77"/>
      <c r="G3" s="78"/>
      <c r="H3" s="79" t="s">
        <v>24</v>
      </c>
      <c r="I3" s="72"/>
      <c r="J3" s="73"/>
    </row>
    <row r="4" spans="1:10" ht="79.5" customHeight="1">
      <c r="A4" s="75"/>
      <c r="B4" s="10" t="s">
        <v>109</v>
      </c>
      <c r="C4" s="10" t="s">
        <v>110</v>
      </c>
      <c r="D4" s="45" t="s">
        <v>23</v>
      </c>
      <c r="E4" s="10" t="s">
        <v>109</v>
      </c>
      <c r="F4" s="10" t="s">
        <v>110</v>
      </c>
      <c r="G4" s="45" t="s">
        <v>23</v>
      </c>
      <c r="H4" s="79"/>
      <c r="I4" s="21"/>
      <c r="J4" s="21"/>
    </row>
    <row r="5" spans="1:10">
      <c r="A5" s="9">
        <v>1</v>
      </c>
      <c r="B5" s="46">
        <v>5</v>
      </c>
      <c r="C5" s="46">
        <v>6</v>
      </c>
      <c r="D5" s="46">
        <v>7</v>
      </c>
      <c r="E5" s="46">
        <v>5</v>
      </c>
      <c r="F5" s="46">
        <v>6</v>
      </c>
      <c r="G5" s="46">
        <v>7</v>
      </c>
      <c r="H5" s="9">
        <v>8</v>
      </c>
    </row>
    <row r="6" spans="1:10" ht="15">
      <c r="A6" s="12" t="s">
        <v>64</v>
      </c>
      <c r="B6" s="50">
        <f>355200+36500+219600+26110+460000+44000+3086400+142616+41040+57000+60000+4329+1634570+44198+69750+731400+17347+98880+1745+739988+1201224+123840+27600+380312+82892+88600+7900</f>
        <v>9783041</v>
      </c>
      <c r="C6" s="50">
        <f>5915666+1532260</f>
        <v>7447926</v>
      </c>
      <c r="D6" s="50">
        <f t="shared" ref="D6:D12" si="0">SUM(B6:C6)</f>
        <v>17230967</v>
      </c>
      <c r="E6" s="50">
        <f>11762515+586470</f>
        <v>12348985</v>
      </c>
      <c r="F6" s="50">
        <f>4427940+1068910+1297425+551058</f>
        <v>7345333</v>
      </c>
      <c r="G6" s="50">
        <f t="shared" ref="G6:G12" si="1">SUM(E6:F6)</f>
        <v>19694318</v>
      </c>
      <c r="H6" s="23">
        <f>(G6/D6)</f>
        <v>1.1429606939645349</v>
      </c>
      <c r="I6" s="32"/>
      <c r="J6" s="20"/>
    </row>
    <row r="7" spans="1:10" ht="15">
      <c r="A7" s="12" t="s">
        <v>65</v>
      </c>
      <c r="B7" s="50">
        <f>60000+43000+90000+627830+20462+8814+249956+2263+83203+105468+35107+14258+4746+655508+214340+54841+18255</f>
        <v>2288051</v>
      </c>
      <c r="C7" s="50">
        <v>985820</v>
      </c>
      <c r="D7" s="50">
        <f t="shared" si="0"/>
        <v>3273871</v>
      </c>
      <c r="E7" s="50">
        <v>2780677</v>
      </c>
      <c r="F7" s="50">
        <f>1025217+21118</f>
        <v>1046335</v>
      </c>
      <c r="G7" s="50">
        <f t="shared" si="1"/>
        <v>3827012</v>
      </c>
      <c r="H7" s="23">
        <f t="shared" ref="H7:H13" si="2">(G7/D7)</f>
        <v>1.1689562600359025</v>
      </c>
      <c r="I7" s="32"/>
      <c r="J7" s="20"/>
    </row>
    <row r="8" spans="1:10" ht="15">
      <c r="A8" s="12" t="s">
        <v>63</v>
      </c>
      <c r="B8" s="50">
        <f>47790+3000+38500+1500+181905+1000+47799126+2127546+160220+67988-500+117089+41445+1-88600-7900</f>
        <v>50490110</v>
      </c>
      <c r="C8" s="50">
        <f>22100711-830000</f>
        <v>21270711</v>
      </c>
      <c r="D8" s="50">
        <f t="shared" si="0"/>
        <v>71760821</v>
      </c>
      <c r="E8" s="50">
        <f>58480016+15282</f>
        <v>58495298</v>
      </c>
      <c r="F8" s="50">
        <f>20697657+373200+389001+383175+555+32300</f>
        <v>21875888</v>
      </c>
      <c r="G8" s="50">
        <f t="shared" si="1"/>
        <v>80371186</v>
      </c>
      <c r="H8" s="23">
        <f t="shared" si="2"/>
        <v>1.1199869912302145</v>
      </c>
      <c r="I8" s="32"/>
      <c r="J8" s="20"/>
    </row>
    <row r="9" spans="1:10" ht="15">
      <c r="A9" s="12" t="s">
        <v>25</v>
      </c>
      <c r="B9" s="52">
        <v>0</v>
      </c>
      <c r="C9" s="51">
        <v>1397500</v>
      </c>
      <c r="D9" s="50">
        <f t="shared" si="0"/>
        <v>1397500</v>
      </c>
      <c r="E9" s="52">
        <v>0</v>
      </c>
      <c r="F9" s="51">
        <v>529900</v>
      </c>
      <c r="G9" s="50">
        <f t="shared" si="1"/>
        <v>529900</v>
      </c>
      <c r="H9" s="23">
        <f t="shared" si="2"/>
        <v>0.37917710196779963</v>
      </c>
      <c r="I9" s="32"/>
      <c r="J9" s="20"/>
    </row>
    <row r="10" spans="1:10" ht="15">
      <c r="A10" s="12" t="s">
        <v>26</v>
      </c>
      <c r="B10" s="50">
        <v>26040</v>
      </c>
      <c r="C10" s="50">
        <f>80000+90000+12500</f>
        <v>182500</v>
      </c>
      <c r="D10" s="50">
        <f t="shared" si="0"/>
        <v>208540</v>
      </c>
      <c r="E10" s="50">
        <v>29760</v>
      </c>
      <c r="F10" s="50">
        <f>210000</f>
        <v>210000</v>
      </c>
      <c r="G10" s="50">
        <f t="shared" si="1"/>
        <v>239760</v>
      </c>
      <c r="H10" s="23">
        <f t="shared" si="2"/>
        <v>1.1497074901697517</v>
      </c>
      <c r="I10" s="32"/>
      <c r="J10" s="20"/>
    </row>
    <row r="11" spans="1:10" ht="15">
      <c r="A11" s="12" t="s">
        <v>28</v>
      </c>
      <c r="B11" s="50">
        <v>1075320</v>
      </c>
      <c r="C11" s="50">
        <f>250000+830000</f>
        <v>1080000</v>
      </c>
      <c r="D11" s="50">
        <f t="shared" si="0"/>
        <v>2155320</v>
      </c>
      <c r="E11" s="50">
        <v>1194336</v>
      </c>
      <c r="F11" s="50">
        <v>430000</v>
      </c>
      <c r="G11" s="50">
        <f t="shared" si="1"/>
        <v>1624336</v>
      </c>
      <c r="H11" s="23">
        <f t="shared" si="2"/>
        <v>0.75364029471261806</v>
      </c>
      <c r="I11" s="32"/>
      <c r="J11" s="20"/>
    </row>
    <row r="12" spans="1:10" ht="15">
      <c r="A12" s="12" t="s">
        <v>27</v>
      </c>
      <c r="B12" s="50">
        <v>500</v>
      </c>
      <c r="C12" s="50">
        <f>8007287+627002</f>
        <v>8634289</v>
      </c>
      <c r="D12" s="50">
        <f t="shared" si="0"/>
        <v>8634789</v>
      </c>
      <c r="E12" s="50">
        <v>0</v>
      </c>
      <c r="F12" s="50">
        <f>6955312+24000</f>
        <v>6979312</v>
      </c>
      <c r="G12" s="50">
        <f t="shared" si="1"/>
        <v>6979312</v>
      </c>
      <c r="H12" s="23">
        <f t="shared" si="2"/>
        <v>0.80827823355035078</v>
      </c>
      <c r="I12" s="32"/>
      <c r="J12" s="20"/>
    </row>
    <row r="13" spans="1:10" ht="15">
      <c r="A13" s="3" t="s">
        <v>13</v>
      </c>
      <c r="B13" s="50">
        <f t="shared" ref="B13:D13" si="3">SUM(B6:B12)</f>
        <v>63663062</v>
      </c>
      <c r="C13" s="50">
        <f t="shared" si="3"/>
        <v>40998746</v>
      </c>
      <c r="D13" s="50">
        <f t="shared" si="3"/>
        <v>104661808</v>
      </c>
      <c r="E13" s="50">
        <f t="shared" ref="E13:G13" si="4">SUM(E6:E12)</f>
        <v>74849056</v>
      </c>
      <c r="F13" s="50">
        <f t="shared" si="4"/>
        <v>38416768</v>
      </c>
      <c r="G13" s="50">
        <f t="shared" si="4"/>
        <v>113265824</v>
      </c>
      <c r="H13" s="23">
        <f t="shared" si="2"/>
        <v>1.0822077906393515</v>
      </c>
      <c r="I13" s="32"/>
      <c r="J13" s="20"/>
    </row>
    <row r="14" spans="1:10" ht="15">
      <c r="F14" s="47"/>
    </row>
    <row r="15" spans="1:10">
      <c r="A15" s="70" t="s">
        <v>98</v>
      </c>
      <c r="B15" s="71"/>
      <c r="C15" s="71"/>
      <c r="D15" s="71"/>
      <c r="E15" s="71"/>
      <c r="F15" s="71"/>
      <c r="G15" s="71"/>
      <c r="H15" s="71"/>
    </row>
    <row r="16" spans="1:10" ht="30" customHeight="1">
      <c r="A16" s="70" t="s">
        <v>99</v>
      </c>
      <c r="B16" s="71"/>
      <c r="C16" s="71"/>
      <c r="D16" s="71"/>
      <c r="E16" s="71"/>
      <c r="F16" s="71"/>
      <c r="G16" s="71"/>
      <c r="H16" s="71"/>
    </row>
  </sheetData>
  <mergeCells count="8">
    <mergeCell ref="A16:H16"/>
    <mergeCell ref="A15:H15"/>
    <mergeCell ref="I3:J3"/>
    <mergeCell ref="A1:H1"/>
    <mergeCell ref="A3:A4"/>
    <mergeCell ref="B3:D3"/>
    <mergeCell ref="E3:G3"/>
    <mergeCell ref="H3:H4"/>
  </mergeCells>
  <phoneticPr fontId="7" type="noConversion"/>
  <pageMargins left="0.75" right="0.53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12" sqref="A12"/>
    </sheetView>
  </sheetViews>
  <sheetFormatPr defaultRowHeight="12.75"/>
  <cols>
    <col min="1" max="1" width="49" customWidth="1"/>
    <col min="2" max="2" width="15.7109375" customWidth="1"/>
    <col min="3" max="3" width="22" customWidth="1"/>
    <col min="4" max="4" width="13.5703125" customWidth="1"/>
    <col min="5" max="5" width="14.140625" customWidth="1"/>
    <col min="6" max="6" width="11.140625" customWidth="1"/>
  </cols>
  <sheetData>
    <row r="1" spans="1:7" ht="18">
      <c r="A1" s="62" t="s">
        <v>55</v>
      </c>
      <c r="B1" s="62"/>
      <c r="C1" s="62"/>
      <c r="D1" s="62"/>
      <c r="E1" s="62"/>
    </row>
    <row r="3" spans="1:7" ht="18" customHeight="1">
      <c r="A3" s="80" t="s">
        <v>29</v>
      </c>
      <c r="B3" s="82" t="s">
        <v>89</v>
      </c>
      <c r="C3" s="84" t="s">
        <v>101</v>
      </c>
      <c r="D3" s="85"/>
      <c r="E3" s="86"/>
      <c r="F3" s="66" t="s">
        <v>52</v>
      </c>
    </row>
    <row r="4" spans="1:7" ht="57" customHeight="1">
      <c r="A4" s="81"/>
      <c r="B4" s="83"/>
      <c r="C4" s="10" t="s">
        <v>100</v>
      </c>
      <c r="D4" s="10" t="s">
        <v>30</v>
      </c>
      <c r="E4" s="8" t="s">
        <v>8</v>
      </c>
      <c r="F4" s="67"/>
    </row>
    <row r="5" spans="1:7">
      <c r="A5" s="9">
        <v>1</v>
      </c>
      <c r="B5" s="9">
        <v>2</v>
      </c>
      <c r="C5" s="9">
        <v>3</v>
      </c>
      <c r="D5" s="9">
        <v>4</v>
      </c>
      <c r="E5" s="9">
        <v>5</v>
      </c>
      <c r="F5" s="7">
        <v>6</v>
      </c>
    </row>
    <row r="6" spans="1:7" ht="22.5" customHeight="1">
      <c r="A6" s="13" t="s">
        <v>9</v>
      </c>
      <c r="B6" s="50">
        <v>365366</v>
      </c>
      <c r="C6" s="31">
        <v>0</v>
      </c>
      <c r="D6" s="31">
        <v>112500</v>
      </c>
      <c r="E6" s="51">
        <f t="shared" ref="E6:E13" si="0">SUM(C6:D6)</f>
        <v>112500</v>
      </c>
      <c r="F6" s="24">
        <f>E6/B6</f>
        <v>0.30791042406792091</v>
      </c>
      <c r="G6" s="17"/>
    </row>
    <row r="7" spans="1:7" ht="20.25" customHeight="1">
      <c r="A7" s="13" t="s">
        <v>10</v>
      </c>
      <c r="B7" s="50">
        <v>11000</v>
      </c>
      <c r="C7" s="31">
        <v>0</v>
      </c>
      <c r="D7" s="31">
        <v>25200</v>
      </c>
      <c r="E7" s="51">
        <f t="shared" si="0"/>
        <v>25200</v>
      </c>
      <c r="F7" s="24">
        <f t="shared" ref="F7:F14" si="1">E7/B7</f>
        <v>2.290909090909091</v>
      </c>
      <c r="G7" s="17"/>
    </row>
    <row r="8" spans="1:7" ht="18" customHeight="1">
      <c r="A8" s="13" t="s">
        <v>11</v>
      </c>
      <c r="B8" s="50">
        <v>484280</v>
      </c>
      <c r="C8" s="31">
        <v>494000</v>
      </c>
      <c r="D8" s="31">
        <v>479031</v>
      </c>
      <c r="E8" s="51">
        <f t="shared" si="0"/>
        <v>973031</v>
      </c>
      <c r="F8" s="24">
        <f t="shared" si="1"/>
        <v>2.0092322623275791</v>
      </c>
      <c r="G8" s="17"/>
    </row>
    <row r="9" spans="1:7" ht="18.75" customHeight="1">
      <c r="A9" s="13" t="s">
        <v>12</v>
      </c>
      <c r="B9" s="50">
        <v>17600</v>
      </c>
      <c r="C9" s="31">
        <v>0</v>
      </c>
      <c r="D9" s="31">
        <v>36400</v>
      </c>
      <c r="E9" s="51">
        <f t="shared" si="0"/>
        <v>36400</v>
      </c>
      <c r="F9" s="24">
        <f t="shared" si="1"/>
        <v>2.0681818181818183</v>
      </c>
      <c r="G9" s="17"/>
    </row>
    <row r="10" spans="1:7" ht="33.75" customHeight="1">
      <c r="A10" s="13" t="s">
        <v>19</v>
      </c>
      <c r="B10" s="50">
        <v>134385</v>
      </c>
      <c r="C10" s="31">
        <v>0</v>
      </c>
      <c r="D10" s="31">
        <v>118785</v>
      </c>
      <c r="E10" s="51">
        <f t="shared" si="0"/>
        <v>118785</v>
      </c>
      <c r="F10" s="24">
        <f t="shared" si="1"/>
        <v>0.88391561558209619</v>
      </c>
      <c r="G10" s="17"/>
    </row>
    <row r="11" spans="1:7" ht="63" customHeight="1">
      <c r="A11" s="14" t="s">
        <v>20</v>
      </c>
      <c r="B11" s="50">
        <v>5725583</v>
      </c>
      <c r="C11" s="31">
        <v>633000</v>
      </c>
      <c r="D11" s="31">
        <v>2267236</v>
      </c>
      <c r="E11" s="51">
        <f t="shared" si="0"/>
        <v>2900236</v>
      </c>
      <c r="F11" s="24">
        <f t="shared" si="1"/>
        <v>0.50653985803716406</v>
      </c>
      <c r="G11" s="17"/>
    </row>
    <row r="12" spans="1:7" ht="30">
      <c r="A12" s="13" t="s">
        <v>108</v>
      </c>
      <c r="B12" s="50">
        <v>1809075</v>
      </c>
      <c r="C12" s="31">
        <v>1759900</v>
      </c>
      <c r="D12" s="31">
        <v>957816</v>
      </c>
      <c r="E12" s="51">
        <f t="shared" si="0"/>
        <v>2717716</v>
      </c>
      <c r="F12" s="24">
        <f t="shared" si="1"/>
        <v>1.5022682862788994</v>
      </c>
      <c r="G12" s="17"/>
    </row>
    <row r="13" spans="1:7" ht="21.75" customHeight="1">
      <c r="A13" s="13" t="s">
        <v>21</v>
      </c>
      <c r="B13" s="50">
        <v>87500</v>
      </c>
      <c r="C13" s="31">
        <v>0</v>
      </c>
      <c r="D13" s="31">
        <v>95444</v>
      </c>
      <c r="E13" s="51">
        <f t="shared" si="0"/>
        <v>95444</v>
      </c>
      <c r="F13" s="24">
        <f t="shared" si="1"/>
        <v>1.0907885714285714</v>
      </c>
      <c r="G13" s="17"/>
    </row>
    <row r="14" spans="1:7" ht="21.75" customHeight="1">
      <c r="A14" s="3" t="s">
        <v>14</v>
      </c>
      <c r="B14" s="51">
        <f>SUM(B6:B13)</f>
        <v>8634789</v>
      </c>
      <c r="C14" s="51">
        <f>SUM(C6:C13)</f>
        <v>2886900</v>
      </c>
      <c r="D14" s="51">
        <f>SUM(D6:D13)</f>
        <v>4092412</v>
      </c>
      <c r="E14" s="51">
        <f>SUM(E6:E13)</f>
        <v>6979312</v>
      </c>
      <c r="F14" s="24">
        <f t="shared" si="1"/>
        <v>0.80827823355035078</v>
      </c>
      <c r="G14" s="17"/>
    </row>
    <row r="16" spans="1:7">
      <c r="A16" s="25" t="s">
        <v>93</v>
      </c>
    </row>
  </sheetData>
  <mergeCells count="5">
    <mergeCell ref="F3:F4"/>
    <mergeCell ref="A3:A4"/>
    <mergeCell ref="B3:B4"/>
    <mergeCell ref="A1:E1"/>
    <mergeCell ref="C3:E3"/>
  </mergeCells>
  <phoneticPr fontId="7" type="noConversion"/>
  <pageMargins left="1.03" right="0.5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приходи</vt:lpstr>
      <vt:lpstr>разходи-ФУНК.</vt:lpstr>
      <vt:lpstr>разходи-ЕЛЕМ.</vt:lpstr>
      <vt:lpstr>капит.разх.</vt:lpstr>
    </vt:vector>
  </TitlesOfParts>
  <Company>Sliven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Obst</dc:creator>
  <cp:lastModifiedBy>DDonev</cp:lastModifiedBy>
  <cp:lastPrinted>2020-12-21T05:45:52Z</cp:lastPrinted>
  <dcterms:created xsi:type="dcterms:W3CDTF">2002-03-07T12:55:40Z</dcterms:created>
  <dcterms:modified xsi:type="dcterms:W3CDTF">2020-12-21T05:46:30Z</dcterms:modified>
</cp:coreProperties>
</file>