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1700" windowHeight="5580" tabRatio="599"/>
  </bookViews>
  <sheets>
    <sheet name="приходи" sheetId="13" r:id="rId1"/>
    <sheet name="разходи-ФУНК." sheetId="14" r:id="rId2"/>
    <sheet name="разходи-ЕЛЕМ." sheetId="16" r:id="rId3"/>
    <sheet name="капит.разх." sheetId="15" r:id="rId4"/>
  </sheets>
  <calcPr calcId="145621"/>
</workbook>
</file>

<file path=xl/calcChain.xml><?xml version="1.0" encoding="utf-8"?>
<calcChain xmlns="http://schemas.openxmlformats.org/spreadsheetml/2006/main">
  <c r="E10" i="16" l="1"/>
  <c r="C11" i="16"/>
  <c r="B11" i="16"/>
  <c r="B10" i="16"/>
  <c r="C14" i="15"/>
  <c r="B14" i="15"/>
  <c r="G13" i="15"/>
  <c r="D13" i="15"/>
  <c r="G12" i="15"/>
  <c r="D12" i="15"/>
  <c r="G11" i="15"/>
  <c r="D11" i="15"/>
  <c r="D10" i="15"/>
  <c r="G9" i="15"/>
  <c r="H9" i="15" s="1"/>
  <c r="D9" i="15"/>
  <c r="D8" i="15"/>
  <c r="E14" i="15"/>
  <c r="D7" i="15"/>
  <c r="F14" i="15"/>
  <c r="D6" i="15"/>
  <c r="C10" i="16"/>
  <c r="H15" i="14"/>
  <c r="H14" i="14"/>
  <c r="H13" i="14"/>
  <c r="H12" i="14"/>
  <c r="H11" i="14"/>
  <c r="H10" i="14"/>
  <c r="H9" i="14"/>
  <c r="H8" i="14"/>
  <c r="H7" i="14"/>
  <c r="H6" i="14"/>
  <c r="E75" i="13"/>
  <c r="E92" i="13"/>
  <c r="E91" i="13"/>
  <c r="E90" i="13"/>
  <c r="E89" i="13"/>
  <c r="E87" i="13"/>
  <c r="E81" i="13"/>
  <c r="E80" i="13"/>
  <c r="E67" i="13"/>
  <c r="D78" i="13"/>
  <c r="C78" i="13"/>
  <c r="E15" i="13"/>
  <c r="E12" i="13"/>
  <c r="E10" i="13"/>
  <c r="D14" i="15" l="1"/>
  <c r="H11" i="15"/>
  <c r="H12" i="15"/>
  <c r="H13" i="15"/>
  <c r="G6" i="15"/>
  <c r="H6" i="15" s="1"/>
  <c r="G8" i="15"/>
  <c r="H8" i="15" s="1"/>
  <c r="G10" i="15"/>
  <c r="H10" i="15" s="1"/>
  <c r="G7" i="15"/>
  <c r="H7" i="15" s="1"/>
  <c r="D12" i="16"/>
  <c r="D11" i="16"/>
  <c r="D10" i="16"/>
  <c r="D9" i="16"/>
  <c r="D8" i="16"/>
  <c r="D7" i="16"/>
  <c r="D6" i="16"/>
  <c r="F14" i="14"/>
  <c r="F13" i="14"/>
  <c r="G13" i="14" s="1"/>
  <c r="F12" i="14"/>
  <c r="F11" i="14"/>
  <c r="G11" i="14" s="1"/>
  <c r="F10" i="14"/>
  <c r="F9" i="14"/>
  <c r="F8" i="14"/>
  <c r="F7" i="14"/>
  <c r="F6" i="14"/>
  <c r="G14" i="15" l="1"/>
  <c r="H14" i="15" s="1"/>
  <c r="E12" i="14"/>
  <c r="G12" i="14" s="1"/>
  <c r="E10" i="14"/>
  <c r="G10" i="14" s="1"/>
  <c r="E9" i="14"/>
  <c r="G9" i="14" s="1"/>
  <c r="E8" i="14"/>
  <c r="G8" i="14" s="1"/>
  <c r="E7" i="14"/>
  <c r="G7" i="14" s="1"/>
  <c r="E6" i="14"/>
  <c r="G6" i="14" s="1"/>
  <c r="E14" i="14"/>
  <c r="G14" i="14" s="1"/>
  <c r="D14" i="14"/>
  <c r="D13" i="14"/>
  <c r="D12" i="14"/>
  <c r="D11" i="14"/>
  <c r="D10" i="14"/>
  <c r="D9" i="14"/>
  <c r="D8" i="14"/>
  <c r="D7" i="14"/>
  <c r="D6" i="14"/>
  <c r="D90" i="13"/>
  <c r="C90" i="13"/>
  <c r="D84" i="13"/>
  <c r="C84" i="13"/>
  <c r="D80" i="13"/>
  <c r="C80" i="13"/>
  <c r="D68" i="13"/>
  <c r="C68" i="13"/>
  <c r="D64" i="13"/>
  <c r="C64" i="13"/>
  <c r="C82" i="13"/>
  <c r="C71" i="13"/>
  <c r="C59" i="13"/>
  <c r="C54" i="13"/>
  <c r="C51" i="13"/>
  <c r="C48" i="13"/>
  <c r="C36" i="13"/>
  <c r="C30" i="13"/>
  <c r="C25" i="13"/>
  <c r="D14" i="13"/>
  <c r="C14" i="13"/>
  <c r="C13" i="13" s="1"/>
  <c r="D8" i="13"/>
  <c r="D7" i="13" s="1"/>
  <c r="C8" i="13"/>
  <c r="C7" i="13" s="1"/>
  <c r="C63" i="13" l="1"/>
  <c r="D13" i="13"/>
  <c r="E13" i="13" s="1"/>
  <c r="E14" i="13"/>
  <c r="C76" i="13"/>
  <c r="C23" i="13"/>
  <c r="E35" i="13" l="1"/>
  <c r="C13" i="16" l="1"/>
  <c r="B15" i="14"/>
  <c r="C15" i="14"/>
  <c r="C93" i="13"/>
  <c r="B13" i="16" l="1"/>
  <c r="D13" i="16"/>
  <c r="D15" i="14"/>
  <c r="C16" i="13"/>
  <c r="C95" i="13" s="1"/>
  <c r="G8" i="16" l="1"/>
  <c r="G6" i="16"/>
  <c r="D82" i="13"/>
  <c r="D76" i="13" s="1"/>
  <c r="D48" i="13"/>
  <c r="E48" i="13" s="1"/>
  <c r="E50" i="13"/>
  <c r="E49" i="13"/>
  <c r="E86" i="13"/>
  <c r="F15" i="14"/>
  <c r="D71" i="13"/>
  <c r="D63" i="13" s="1"/>
  <c r="F13" i="16"/>
  <c r="E88" i="13"/>
  <c r="E72" i="13"/>
  <c r="E66" i="13"/>
  <c r="E65" i="13"/>
  <c r="E62" i="13"/>
  <c r="E61" i="13"/>
  <c r="E60" i="13"/>
  <c r="E58" i="13"/>
  <c r="E57" i="13"/>
  <c r="E56" i="13"/>
  <c r="E55" i="13"/>
  <c r="E53" i="13"/>
  <c r="E52" i="13"/>
  <c r="E47" i="13"/>
  <c r="E46" i="13"/>
  <c r="E45" i="13"/>
  <c r="E44" i="13"/>
  <c r="E43" i="13"/>
  <c r="E42" i="13"/>
  <c r="E41" i="13"/>
  <c r="E40" i="13"/>
  <c r="E39" i="13"/>
  <c r="E38" i="13"/>
  <c r="E37" i="13"/>
  <c r="E34" i="13"/>
  <c r="E33" i="13"/>
  <c r="E32" i="13"/>
  <c r="E31" i="13"/>
  <c r="E29" i="13"/>
  <c r="E28" i="13"/>
  <c r="E27" i="13"/>
  <c r="E26" i="13"/>
  <c r="E24" i="13"/>
  <c r="D25" i="13"/>
  <c r="D30" i="13"/>
  <c r="E30" i="13" s="1"/>
  <c r="D36" i="13"/>
  <c r="D51" i="13"/>
  <c r="E51" i="13" s="1"/>
  <c r="D54" i="13"/>
  <c r="D59" i="13"/>
  <c r="E59" i="13" s="1"/>
  <c r="E70" i="13"/>
  <c r="E9" i="13"/>
  <c r="G12" i="16"/>
  <c r="G11" i="16"/>
  <c r="G10" i="16"/>
  <c r="G9" i="16"/>
  <c r="H9" i="16" s="1"/>
  <c r="E15" i="14"/>
  <c r="G7" i="16"/>
  <c r="E74" i="13"/>
  <c r="E8" i="13"/>
  <c r="E13" i="16"/>
  <c r="E71" i="13" l="1"/>
  <c r="E63" i="13"/>
  <c r="H6" i="16"/>
  <c r="H12" i="16"/>
  <c r="H11" i="16"/>
  <c r="H8" i="16"/>
  <c r="H10" i="16"/>
  <c r="H7" i="16"/>
  <c r="E68" i="13"/>
  <c r="D16" i="13"/>
  <c r="E16" i="13" s="1"/>
  <c r="E7" i="13"/>
  <c r="E64" i="13"/>
  <c r="E54" i="13"/>
  <c r="E36" i="13"/>
  <c r="E25" i="13"/>
  <c r="E76" i="13"/>
  <c r="G13" i="16"/>
  <c r="G15" i="14"/>
  <c r="D23" i="13"/>
  <c r="H13" i="16" l="1"/>
  <c r="D93" i="13"/>
  <c r="E93" i="13" s="1"/>
  <c r="E23" i="13"/>
  <c r="D95" i="13" l="1"/>
  <c r="E95" i="13" s="1"/>
</calcChain>
</file>

<file path=xl/sharedStrings.xml><?xml version="1.0" encoding="utf-8"?>
<sst xmlns="http://schemas.openxmlformats.org/spreadsheetml/2006/main" count="168" uniqueCount="114">
  <si>
    <t>§</t>
  </si>
  <si>
    <t>2</t>
  </si>
  <si>
    <t>ПРИХОДИ И ДОХОДИ ОТ СОБСТВЕНОСТ</t>
  </si>
  <si>
    <t>ОБЩИНСKИ ТАKСИ</t>
  </si>
  <si>
    <t>ДРУГИ НЕДАНЪЧНИ ПРИХОДИ</t>
  </si>
  <si>
    <t>ПРИХОДИ ОТ KОНЦЕСИИ</t>
  </si>
  <si>
    <t xml:space="preserve"> ОБЩО ПРИХОДИ:</t>
  </si>
  <si>
    <t>НАИМЕНОВАНИЕ</t>
  </si>
  <si>
    <t>ОБЩИ ДЪРЖАВНИ СЛУЖБИ</t>
  </si>
  <si>
    <t>ОТБРАНА И СИГУРНОСТ</t>
  </si>
  <si>
    <t>ОБРАЗОВАНИЕ</t>
  </si>
  <si>
    <t>ЗДРАВЕОПАЗВАНЕ</t>
  </si>
  <si>
    <t>ВСИЧКО ЗА БЮДЖЕТА</t>
  </si>
  <si>
    <t>В Т.Ч. ФОНД "ФЛАГ"ЕАД</t>
  </si>
  <si>
    <t>І. Приходи за делегирани от държавата дейности</t>
  </si>
  <si>
    <t>СОЦИАЛНО ОСИГУРЯВАНЕ, ПОДПОМАГАНЕ И ГРИЖИ</t>
  </si>
  <si>
    <t>ЖИЛИЩНО СТРОИТЕЛСТВО, БЛАГОУСТРОЙСТВО, КОМУНАЛНО СТОПАНСТВО И ОПАЗВАНЕ НА ОКОЛН. СРЕДА</t>
  </si>
  <si>
    <t>ИКОНОМИЧЕСКИ ДЕЙНОСТИ И УСЛУГИ</t>
  </si>
  <si>
    <t>РАЗХОДИ НЕКЛАСИФИЦИРАНИ В ДРУГИ ФУНКЦИИ</t>
  </si>
  <si>
    <t>Всичко</t>
  </si>
  <si>
    <t>ЛИХВИ</t>
  </si>
  <si>
    <t>ПОМОЩИ И ОБЕЗЩЕТЕНИЯ</t>
  </si>
  <si>
    <t>КАПИТАЛОВИ РАЗХОДИ</t>
  </si>
  <si>
    <t>ТЕКУЩИ СУБСИДИИ</t>
  </si>
  <si>
    <t xml:space="preserve"> IV. БЮДЖЕТНИ ВЗАИМООТНОШЕНИЯ </t>
  </si>
  <si>
    <t>ТРАНСФЕРИ М/У  БЮДЖЕТА НА БЮДЖЕТНАТА ОРГАНИЗАЦИЯ И ЦБ (НЕТО)</t>
  </si>
  <si>
    <t>ПОЛУЧЕНИ ОТ ОБЩИНИ ЦЕЛЕВИ СУБСИДИЯ ОТ ЦБ ЗА КАПИТАЛОВИ РАЗХОДИ (+)</t>
  </si>
  <si>
    <t xml:space="preserve"> V. ФИНАНСИРАНЕ НА БЮДЖЕТНОТО САЛДО</t>
  </si>
  <si>
    <t>ПРЕДОСТАВЕНИ ТРАНСФЕРИ (-)</t>
  </si>
  <si>
    <t>І ПРИХОДИ, ПОМОЩИ И ДАРЕНИЯ</t>
  </si>
  <si>
    <t>ИМУЩЕСТВЕНИ И ДРУГИ МЕСТНИ ДАНЪЦИ</t>
  </si>
  <si>
    <t>ТУРИСТИЧЕСКИ ДАНЪК</t>
  </si>
  <si>
    <t>ПРИХОДИ ОТ НАЕМИ НА  ИМУЩЕСТВО</t>
  </si>
  <si>
    <t>ПРИХОДИ ОТ НАЕМИ НА ЗЕМЯ</t>
  </si>
  <si>
    <t>ПРИХОДИ ОТ ДИВИДЕНТИ</t>
  </si>
  <si>
    <t>ПРИХОДИ ОТ ЛИХВИ-ТЕKУЩИ БАНKОВИ СМЕТKИ</t>
  </si>
  <si>
    <t>ЗА БИТОВИ ОТПАДЪЦИ</t>
  </si>
  <si>
    <t>ЗА ТЕХНИЧЕСKИ УСЛУГИ</t>
  </si>
  <si>
    <t>ЗА АДМИНИСТРАТИВНИ УСЛУГИ</t>
  </si>
  <si>
    <t xml:space="preserve">ЗА ОТКУПУВАНЕ НА ГРОБНИ МЕСТА </t>
  </si>
  <si>
    <t>ЗА ПРИТЕЖАВАНЕ НА КУЧЕ</t>
  </si>
  <si>
    <t>ДРУГИ ОБЩИНСКИ ТАKСИ</t>
  </si>
  <si>
    <t>ВНЕСЕН ДДС(-)</t>
  </si>
  <si>
    <t xml:space="preserve">ІІІ. ОПЕРАЦИИ С НЕФИНАНСОВИ АКТИВИ </t>
  </si>
  <si>
    <t>ВСИЧКО ПРИХОДИ:</t>
  </si>
  <si>
    <t>І I I . РАЗХОДИ ПО ФУНКЦИИ</t>
  </si>
  <si>
    <t>І V . РАЗХОДИ - ФУНКЦИОНАЛЕН РАЗРЕЗ</t>
  </si>
  <si>
    <t>V. КАПИТАЛОВИ РАЗХОДИ - БЮДЖЕТ</t>
  </si>
  <si>
    <t>ДРУГИ - ПРИХОДИ</t>
  </si>
  <si>
    <t>ПОМОЩИ И ДАРЕНИЯ ОТ СТРАНАТА</t>
  </si>
  <si>
    <t>ПОСТЪПЛЕНИЯ ОТ ПРОДАЖБА НА  СГРАДИ</t>
  </si>
  <si>
    <t>ПОСТЪПЛЕНИЯ ОТ ПРОДАЖБА НА  НМА</t>
  </si>
  <si>
    <t>ПОСТЪПЛЕНИЯ ОТ ПРОДАЖБА НА  ЗЕМЯ</t>
  </si>
  <si>
    <t>ПРЕДОСТАВЕНА ВЪЗМЕЗДНА ФИНАНСОВА ПОМОЩ (НЕТО)</t>
  </si>
  <si>
    <t>ОБЩА СУБСИДИЯ И ДРУГИ ТРАНСФЕРИ ЗА ДЪРЖАВНИ ДЕЙНОСТИ ОТ ЦБ ЗА ОБЩИНИ (+)</t>
  </si>
  <si>
    <t>ОКОНЧАТЕЛЕН ГОДИШЕН (ПАТЕНТЕН) ДАНЪК И ДАНЪК ВЪРХУ ТАКСИМЕТРОВ ПРЕВОЗ НА ПЪТНИЦИ</t>
  </si>
  <si>
    <t>ДАНЪK ВЪРХУ НЕДВИЖИМИ ИМОТИ</t>
  </si>
  <si>
    <t>ДАНЪK ВЪРХУ ПРЕВОЗНИТЕ  СРЕДСТВА</t>
  </si>
  <si>
    <t>ДАНЪK ПРИ ПРИДОБИВАНЕ НА ИМУЩЕСТВО ПО ДАРЕНИЕ И ВЪЗМЕЗДЕН НАЧИН</t>
  </si>
  <si>
    <t>НЕТНИ ПРИХОДИ ОТ ПРОДАЖБА  НА УСЛУГИ, СТОKИ И ПРОДУКЦИЯ</t>
  </si>
  <si>
    <t>ЗА ПОЛЗВАНЕ НА ДЕТСКИ ГРАДИНИ</t>
  </si>
  <si>
    <t>ЗА ПОЛЗВАНЕ НА ДЕТСКИ ЯСЛИ И ДРУГИ ПО ЗДРАВЕОПАЗВАНЕТО</t>
  </si>
  <si>
    <t>ЗА ПОЛЗВАНЕ НА ДОМАШЕН СОЦИАЛЕН ПАТРОНАЖ И ДРУГИ ОБЩИНСКИ СОЦИАЛНИ УСЛУГИ</t>
  </si>
  <si>
    <t>ЗА ПОЛЗВАНЕ НА ПАЗАРИ,ТЪРЖИЩА, ПАНАИРИ,ТРОТОАРИ, УЛИЧНИ  ПЛАТНА И ДРУГИ</t>
  </si>
  <si>
    <t>ЗА ПОЛЗВАНЕ НА ПОЛУДНЕВНИ ДЕТСКИ ГРАДИНИ</t>
  </si>
  <si>
    <t>ГЛОБИ, САНKЦИИ И НАKАЗАТЕЛНИ ЛИХВИ</t>
  </si>
  <si>
    <t>ПОЛУЧЕНИ ДРУГИ ЗАСТРАХОВАТЕЛНИ ОБЕЗЩЕТЕНИЯ</t>
  </si>
  <si>
    <t xml:space="preserve"> ВНЕСЕН ДДС И ДРУГИ ДАНЪЦИ ВЪРХУ ПРОДАЖБИТЕ(НЕТО)</t>
  </si>
  <si>
    <t>ВНЕСЕН ДАНЪК В/У ПРИХОДИТЕ ОТ СТОПАНСКА  ДЕЙНОСТ НА БЮДЖЕТНИ ПРЕДПРИЯТИЯ (-)</t>
  </si>
  <si>
    <t>ОБЩА ИЗРАВНИТЕЛНА СУБСИДИЯ И ДРУГИ ТРАНСФЕРИ ЗА МД ОТ ЦБ ЗА ОБЩИНИ (+)</t>
  </si>
  <si>
    <t>ТРАНСФЕРИ МЕЖДУ  БЮДЖЕТИ (НЕТО)</t>
  </si>
  <si>
    <t>ТРАНСФЕРИ МЕЖДУ БЮДЖЕТИ - ПРЕДОСТАВЕНИ ТРАНСФЕРИ (-)</t>
  </si>
  <si>
    <t>ТРАНСФЕРИ МЕЖДУ БЮДЖЕТИ И ССЕС</t>
  </si>
  <si>
    <t>ВРЕМЕННИ БЕЗЛИХВЕНИ ЗАЕМИ МЕЖДУ  БЮДЖЕТИ И ССЕС (НЕТО)</t>
  </si>
  <si>
    <t>ДРУГО ФИНАНСИРАНЕ - ОПЕРАЦИИ С АКТИВИ - ПРЕДОСТАВЕНИ ВРЕМЕННИ ДЕПОЗИТИ И ГАРАНЦИИ НА ДРУГИ БЮДЖЕТНИ ОРГАНИЗАЦИИ (-/+)</t>
  </si>
  <si>
    <t>ГЛОБИ, САНKЦИИ, НЕУСТОЙКИ, НАK.ЛИХВИ, ОБЕЗЩЕТЕНИЯ И НАЧЕТИ</t>
  </si>
  <si>
    <t>НАK.ЛИХВИ ЗА ДАНЪЦИ, МИТА И ОСИГУРИТЕЛНИ ВНОСКИ</t>
  </si>
  <si>
    <t>-</t>
  </si>
  <si>
    <t>ІI. Общински приходи</t>
  </si>
  <si>
    <t>%           4/3</t>
  </si>
  <si>
    <t>ПОГАШЕНИЯ ПО  КРАТКОСРОЧНИ  ЗАЕМИ ОТ ДРУГИ ЛИЦА В СТРАНАТА (-)</t>
  </si>
  <si>
    <t>ПОЛУЧЕНИ  ДЪЛГОСРОЧНИ  ЗАЕМИ ОТ ДР.ЛИЦА В СТРАНАТА (+)</t>
  </si>
  <si>
    <t>КУЛТУРА, СПОРТ, ПОЧИВНИ ДЕЙНОСТИ И РЕЛИГИОЗНО ДЕЛО</t>
  </si>
  <si>
    <t>Местни дейности и дофинансира-ни делегирани от държавата дейности</t>
  </si>
  <si>
    <t>БЮДЖЕТ 2022 г.</t>
  </si>
  <si>
    <t xml:space="preserve">ВЪЗСТАНОВЕНИ ТРАНСФЕРИ ЗА ЦБ </t>
  </si>
  <si>
    <t>ПОЛУЧЕНИ ТРАНСФЕРИ (+)</t>
  </si>
  <si>
    <t>ВРЕМЕННИ БЕЗЛИХВЕНИ ЗАЕМИ МЕЖДУ БЮДЖЕТИ И ССЕС (НЕТО)</t>
  </si>
  <si>
    <t>ДЕПОЗИТИ И СРЕДСТВА ПО СМЕТKИ (НЕТО)</t>
  </si>
  <si>
    <t>ОСТАТЪK В ЛЕВОВЕ ПО СМЕТKИ ОТ ПРЕДХОДНИЯ ПЕРИОД (+)</t>
  </si>
  <si>
    <t>ПРОЕКТ ЗА БЮДЖЕТ 2022 г.</t>
  </si>
  <si>
    <t xml:space="preserve"> -ВЪЗСТАНОВЕНИ ТРАНСФЕРИ ЗА ЦБ (-)</t>
  </si>
  <si>
    <t>ВРЕМЕННИ БЕЗЛИХВЕНИ ЗАЕМИ ОТ/ЗА С/КИ ЗА ЧУЖДИ С-ВА (НЕТО)</t>
  </si>
  <si>
    <t>В Т.Ч. ДЗЗД "ФОНД ЗА УСТОЙЧИВИ ГРАДОВЕ" (+)</t>
  </si>
  <si>
    <t>ПОГАШЕНИЯ ПО ДЪЛГОСРОЧНИ ЗАЕМИ ОТ ДР. ЛИЦА В СТРАНАТА  (-)</t>
  </si>
  <si>
    <t>В Т.Ч. ФОНД ЗА ОРГАНИТЕ ЗА МЕСТНО САМОУПРАВЛЕНИЕ-"ФЛАГ" ЕАД (-)</t>
  </si>
  <si>
    <t>СЪБРАНИ СРЕДСТВА И ИЗВЪРШЕНИ ПЛАЩАНИЯ ЗА СМЕТКА НА ДРУГИ БЮДЖЕТИ, СМЕТКИ И ФОНДОВЕ - НЕТО (+/-)</t>
  </si>
  <si>
    <t>ЧУЖДИ СРЕДСТВА ОТ ДР. ЛИЦА (+/-)</t>
  </si>
  <si>
    <t>ДЕПОЗИТИ И СРЕДСТВА ПО СМЕТKИ (НЕТО) (+/-)</t>
  </si>
  <si>
    <t>-ОСТАТЪK В ЛВ.ПО СМЕТKИ ОТ ПРЕДХОД.ПЕРИОД (+)</t>
  </si>
  <si>
    <t>-ОСТАТЪK В ЛВ. РАВН. ПО ВАЛ. СМЕТKИ  ОТ ПРЕДХОД.  ПЕРИОД (+)</t>
  </si>
  <si>
    <t xml:space="preserve"> ПРОЕКТ ЗА БЮДЖЕТ 2022 г.</t>
  </si>
  <si>
    <t>Делегирани от държавата дейности</t>
  </si>
  <si>
    <t>Местни дейности и дофинансирани делегирани от държавата дейности</t>
  </si>
  <si>
    <t>БЮДЖЕТ 2021 г. - НАЧАЛЕН</t>
  </si>
  <si>
    <t>ВРЕМЕННИ БЕЗЛИХВЕНИ ЗАЕМИ М/У БЮДЖЕТИ (НЕТО)</t>
  </si>
  <si>
    <t>ПОЛУЧЕНИ  КРАТКОСРОЧНИ  ЗАЕМИ ОТ ДРУГИ ЛИЦА В СТРАНАТА(+)</t>
  </si>
  <si>
    <t>ИЗМЕНЕ-НИЕ к.7 / к.4</t>
  </si>
  <si>
    <t>ИЗМЕНЕ-НИЕ к.7/к.4</t>
  </si>
  <si>
    <t>ИЗДРЪЖКА *</t>
  </si>
  <si>
    <t>* за 2022 г. разходите за делегираните от държавата дейности (преходни остатъци от 2021 г. и средствата за 2022 г. по Закона за държавния бюджет на Република България за 2022 г.) са планирани за издръжка, с изключение на тези за помощи и обезщетения, текущи субсидии и капиталови разходи.</t>
  </si>
  <si>
    <t xml:space="preserve">ЗАПЛАТИ И ВЪЗНАГРАЖДЕНИЯ* </t>
  </si>
  <si>
    <t xml:space="preserve">ОСИГУРИТЕЛНИ ВНОСКИ* </t>
  </si>
  <si>
    <t>ПОГАШЕНИЯ ПО ДЪЛГОСРОЧНИ ДЪРЖАВНИ (ОБЩИНСКИ) ЦЕННИ КНИЖА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</si>
</sst>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u/>
      <sz val="12"/>
      <name val="Arial"/>
      <family val="2"/>
      <charset val="204"/>
    </font>
    <font>
      <b/>
      <sz val="11"/>
      <name val="HebarU Cyr"/>
      <charset val="204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HebarU Cyr"/>
      <charset val="204"/>
    </font>
    <font>
      <b/>
      <sz val="12"/>
      <name val="Arial"/>
      <family val="2"/>
      <charset val="204"/>
    </font>
    <font>
      <b/>
      <sz val="8"/>
      <name val="HebarU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" fontId="8" fillId="0" borderId="1" xfId="0" applyNumberFormat="1" applyFont="1" applyBorder="1"/>
    <xf numFmtId="0" fontId="9" fillId="0" borderId="0" xfId="0" applyFont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/>
    <xf numFmtId="1" fontId="11" fillId="0" borderId="1" xfId="0" applyNumberFormat="1" applyFont="1" applyBorder="1"/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5" fillId="0" borderId="1" xfId="0" applyFont="1" applyBorder="1"/>
    <xf numFmtId="1" fontId="6" fillId="0" borderId="1" xfId="0" applyNumberFormat="1" applyFont="1" applyBorder="1"/>
    <xf numFmtId="1" fontId="0" fillId="0" borderId="0" xfId="0" applyNumberFormat="1"/>
    <xf numFmtId="1" fontId="4" fillId="0" borderId="1" xfId="0" applyNumberFormat="1" applyFont="1" applyFill="1" applyBorder="1"/>
    <xf numFmtId="0" fontId="5" fillId="0" borderId="0" xfId="0" applyFont="1"/>
    <xf numFmtId="9" fontId="0" fillId="0" borderId="0" xfId="0" applyNumberFormat="1"/>
    <xf numFmtId="164" fontId="4" fillId="0" borderId="1" xfId="0" applyNumberFormat="1" applyFont="1" applyBorder="1" applyAlignment="1">
      <alignment horizontal="right"/>
    </xf>
    <xf numFmtId="0" fontId="1" fillId="0" borderId="0" xfId="0" applyFont="1"/>
    <xf numFmtId="3" fontId="4" fillId="0" borderId="1" xfId="0" applyNumberFormat="1" applyFont="1" applyBorder="1"/>
    <xf numFmtId="3" fontId="8" fillId="0" borderId="1" xfId="0" applyNumberFormat="1" applyFont="1" applyBorder="1"/>
    <xf numFmtId="3" fontId="15" fillId="0" borderId="1" xfId="0" applyNumberFormat="1" applyFont="1" applyBorder="1"/>
    <xf numFmtId="3" fontId="8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/>
    <xf numFmtId="49" fontId="10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>
      <alignment wrapText="1"/>
    </xf>
    <xf numFmtId="3" fontId="14" fillId="0" borderId="1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10" fillId="0" borderId="1" xfId="0" applyFont="1" applyBorder="1" applyAlignment="1" applyProtection="1">
      <alignment horizontal="left" wrapText="1"/>
      <protection locked="0"/>
    </xf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 applyProtection="1">
      <alignment horizontal="center"/>
      <protection locked="0"/>
    </xf>
    <xf numFmtId="49" fontId="16" fillId="0" borderId="1" xfId="0" applyNumberFormat="1" applyFont="1" applyBorder="1" applyAlignment="1" applyProtection="1">
      <alignment horizontal="center"/>
      <protection locked="0"/>
    </xf>
    <xf numFmtId="3" fontId="14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/>
    <xf numFmtId="3" fontId="15" fillId="0" borderId="1" xfId="0" applyNumberFormat="1" applyFont="1" applyFill="1" applyBorder="1"/>
    <xf numFmtId="1" fontId="8" fillId="0" borderId="1" xfId="0" applyNumberFormat="1" applyFont="1" applyFill="1" applyBorder="1"/>
    <xf numFmtId="3" fontId="4" fillId="3" borderId="1" xfId="0" applyNumberFormat="1" applyFont="1" applyFill="1" applyBorder="1"/>
    <xf numFmtId="0" fontId="10" fillId="0" borderId="5" xfId="0" applyFont="1" applyBorder="1" applyAlignment="1" applyProtection="1">
      <alignment horizontal="center"/>
      <protection locked="0"/>
    </xf>
    <xf numFmtId="1" fontId="2" fillId="0" borderId="1" xfId="0" applyNumberFormat="1" applyFont="1" applyBorder="1"/>
    <xf numFmtId="1" fontId="1" fillId="0" borderId="1" xfId="0" applyNumberFormat="1" applyFont="1" applyBorder="1"/>
    <xf numFmtId="1" fontId="3" fillId="0" borderId="1" xfId="0" applyNumberFormat="1" applyFont="1" applyFill="1" applyBorder="1" applyAlignment="1">
      <alignment wrapText="1"/>
    </xf>
    <xf numFmtId="1" fontId="7" fillId="0" borderId="1" xfId="0" applyNumberFormat="1" applyFont="1" applyFill="1" applyBorder="1" applyAlignment="1">
      <alignment wrapText="1"/>
    </xf>
    <xf numFmtId="1" fontId="1" fillId="0" borderId="1" xfId="0" applyNumberFormat="1" applyFont="1" applyFill="1" applyBorder="1"/>
    <xf numFmtId="1" fontId="6" fillId="0" borderId="1" xfId="0" quotePrefix="1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wrapText="1"/>
    </xf>
    <xf numFmtId="16" fontId="10" fillId="0" borderId="3" xfId="0" applyNumberFormat="1" applyFont="1" applyBorder="1" applyAlignment="1" applyProtection="1">
      <alignment horizont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16" fontId="10" fillId="0" borderId="5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/>
    <xf numFmtId="16" fontId="10" fillId="0" borderId="5" xfId="0" quotePrefix="1" applyNumberFormat="1" applyFont="1" applyFill="1" applyBorder="1" applyAlignment="1" applyProtection="1">
      <alignment horizontal="center" wrapText="1"/>
      <protection locked="0"/>
    </xf>
    <xf numFmtId="3" fontId="8" fillId="2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1" fillId="0" borderId="0" xfId="0" applyNumberFormat="1" applyFont="1"/>
    <xf numFmtId="3" fontId="1" fillId="2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65" fontId="0" fillId="0" borderId="0" xfId="0" applyNumberFormat="1"/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5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topLeftCell="A64" workbookViewId="0">
      <selection activeCell="H78" sqref="H78"/>
    </sheetView>
  </sheetViews>
  <sheetFormatPr defaultRowHeight="12.75"/>
  <cols>
    <col min="1" max="1" width="54.140625" customWidth="1"/>
    <col min="2" max="2" width="6.28515625" customWidth="1"/>
    <col min="3" max="3" width="14.85546875" customWidth="1"/>
    <col min="4" max="4" width="14.140625" customWidth="1"/>
    <col min="5" max="5" width="9.28515625" customWidth="1"/>
  </cols>
  <sheetData>
    <row r="1" spans="1:5" ht="23.25">
      <c r="A1" s="70" t="s">
        <v>84</v>
      </c>
      <c r="B1" s="70"/>
      <c r="C1" s="70"/>
      <c r="D1" s="70"/>
      <c r="E1" s="70"/>
    </row>
    <row r="2" spans="1:5" ht="16.5" customHeight="1">
      <c r="A2" s="6"/>
      <c r="B2" s="6"/>
      <c r="C2" s="6"/>
      <c r="D2" s="6"/>
      <c r="E2" s="6"/>
    </row>
    <row r="3" spans="1:5" ht="23.25">
      <c r="A3" s="70" t="s">
        <v>14</v>
      </c>
      <c r="B3" s="70"/>
      <c r="C3" s="70"/>
      <c r="D3" s="70"/>
      <c r="E3" s="70"/>
    </row>
    <row r="4" spans="1:5" ht="18" customHeight="1">
      <c r="A4" s="2"/>
      <c r="B4" s="2"/>
      <c r="C4" s="2"/>
      <c r="D4" s="2"/>
      <c r="E4" s="2"/>
    </row>
    <row r="5" spans="1:5" ht="47.25" customHeight="1">
      <c r="A5" s="43" t="s">
        <v>7</v>
      </c>
      <c r="B5" s="55" t="s">
        <v>0</v>
      </c>
      <c r="C5" s="56" t="s">
        <v>104</v>
      </c>
      <c r="D5" s="54" t="s">
        <v>90</v>
      </c>
      <c r="E5" s="63" t="s">
        <v>79</v>
      </c>
    </row>
    <row r="6" spans="1:5" ht="12.75" customHeight="1">
      <c r="A6" s="36">
        <v>1</v>
      </c>
      <c r="B6" s="37" t="s">
        <v>1</v>
      </c>
      <c r="C6" s="36">
        <v>3</v>
      </c>
      <c r="D6" s="36">
        <v>4</v>
      </c>
      <c r="E6" s="36">
        <v>5</v>
      </c>
    </row>
    <row r="7" spans="1:5" ht="15.75">
      <c r="A7" s="27" t="s">
        <v>24</v>
      </c>
      <c r="B7" s="26"/>
      <c r="C7" s="28">
        <f>C8+C12+C11</f>
        <v>76053802</v>
      </c>
      <c r="D7" s="28">
        <f>D8+D12+D11</f>
        <v>85253718</v>
      </c>
      <c r="E7" s="58">
        <f>D7/C7</f>
        <v>1.1209658920141823</v>
      </c>
    </row>
    <row r="8" spans="1:5" ht="24.75">
      <c r="A8" s="29" t="s">
        <v>25</v>
      </c>
      <c r="B8" s="4">
        <v>3100</v>
      </c>
      <c r="C8" s="20">
        <f>SUM(C9:C10)</f>
        <v>74847125</v>
      </c>
      <c r="D8" s="20">
        <f>SUM(D9:D10)</f>
        <v>85153372</v>
      </c>
      <c r="E8" s="58">
        <f>D8/C8</f>
        <v>1.1376972996624788</v>
      </c>
    </row>
    <row r="9" spans="1:5" ht="25.5" customHeight="1">
      <c r="A9" s="30" t="s">
        <v>54</v>
      </c>
      <c r="B9" s="5">
        <v>3111</v>
      </c>
      <c r="C9" s="21">
        <v>74849056</v>
      </c>
      <c r="D9" s="21">
        <v>85376815</v>
      </c>
      <c r="E9" s="59">
        <f>D9/C9</f>
        <v>1.1406531967483999</v>
      </c>
    </row>
    <row r="10" spans="1:5" ht="17.25" customHeight="1">
      <c r="A10" s="53" t="s">
        <v>85</v>
      </c>
      <c r="B10" s="41">
        <v>3120</v>
      </c>
      <c r="C10" s="21">
        <v>-1931</v>
      </c>
      <c r="D10" s="21">
        <v>-223443</v>
      </c>
      <c r="E10" s="59">
        <f>D10/C10</f>
        <v>115.7136198860694</v>
      </c>
    </row>
    <row r="11" spans="1:5" ht="20.25" customHeight="1">
      <c r="A11" s="46" t="s">
        <v>105</v>
      </c>
      <c r="B11" s="15">
        <v>7500</v>
      </c>
      <c r="C11" s="20">
        <v>1200000</v>
      </c>
      <c r="D11" s="20">
        <v>0</v>
      </c>
      <c r="E11" s="61" t="s">
        <v>77</v>
      </c>
    </row>
    <row r="12" spans="1:5" ht="24.75">
      <c r="A12" s="46" t="s">
        <v>87</v>
      </c>
      <c r="B12" s="15">
        <v>7600</v>
      </c>
      <c r="C12" s="20">
        <v>6677</v>
      </c>
      <c r="D12" s="42">
        <v>100346</v>
      </c>
      <c r="E12" s="58">
        <f t="shared" ref="E12:E15" si="0">D12/C12</f>
        <v>15.0286056612251</v>
      </c>
    </row>
    <row r="13" spans="1:5" ht="17.25" customHeight="1">
      <c r="A13" s="27" t="s">
        <v>27</v>
      </c>
      <c r="B13" s="1"/>
      <c r="C13" s="20">
        <f t="shared" ref="C13:D14" si="1">C14</f>
        <v>12993896</v>
      </c>
      <c r="D13" s="20">
        <f t="shared" si="1"/>
        <v>17408697</v>
      </c>
      <c r="E13" s="58">
        <f t="shared" si="0"/>
        <v>1.3397596071262998</v>
      </c>
    </row>
    <row r="14" spans="1:5" ht="17.25" customHeight="1">
      <c r="A14" s="46" t="s">
        <v>88</v>
      </c>
      <c r="B14" s="15">
        <v>9500</v>
      </c>
      <c r="C14" s="20">
        <f t="shared" si="1"/>
        <v>12993896</v>
      </c>
      <c r="D14" s="20">
        <f t="shared" si="1"/>
        <v>17408697</v>
      </c>
      <c r="E14" s="58">
        <f t="shared" si="0"/>
        <v>1.3397596071262998</v>
      </c>
    </row>
    <row r="15" spans="1:5" ht="27" customHeight="1">
      <c r="A15" s="53" t="s">
        <v>89</v>
      </c>
      <c r="B15" s="41">
        <v>9501</v>
      </c>
      <c r="C15" s="21">
        <v>12993896</v>
      </c>
      <c r="D15" s="23">
        <v>17408697</v>
      </c>
      <c r="E15" s="59">
        <f t="shared" si="0"/>
        <v>1.3397596071262998</v>
      </c>
    </row>
    <row r="16" spans="1:5" ht="15.75">
      <c r="A16" s="27" t="s">
        <v>6</v>
      </c>
      <c r="B16" s="1"/>
      <c r="C16" s="22">
        <f>C7+C13</f>
        <v>89047698</v>
      </c>
      <c r="D16" s="22">
        <f>D7+D13</f>
        <v>102662415</v>
      </c>
      <c r="E16" s="58">
        <f>D16/C16</f>
        <v>1.1528924082911161</v>
      </c>
    </row>
    <row r="19" spans="1:6" ht="23.25">
      <c r="A19" s="70" t="s">
        <v>78</v>
      </c>
      <c r="B19" s="70"/>
      <c r="C19" s="70"/>
      <c r="D19" s="70"/>
      <c r="E19" s="70"/>
    </row>
    <row r="20" spans="1:6" ht="15.75">
      <c r="A20" s="2"/>
      <c r="B20" s="2"/>
      <c r="C20" s="2"/>
      <c r="D20" s="2"/>
      <c r="E20" s="2"/>
    </row>
    <row r="21" spans="1:6" ht="45" customHeight="1">
      <c r="A21" s="43" t="s">
        <v>7</v>
      </c>
      <c r="B21" s="55" t="s">
        <v>0</v>
      </c>
      <c r="C21" s="56" t="s">
        <v>104</v>
      </c>
      <c r="D21" s="54" t="s">
        <v>90</v>
      </c>
      <c r="E21" s="63" t="s">
        <v>79</v>
      </c>
    </row>
    <row r="22" spans="1:6">
      <c r="A22" s="36">
        <v>1</v>
      </c>
      <c r="B22" s="37" t="s">
        <v>1</v>
      </c>
      <c r="C22" s="36">
        <v>3</v>
      </c>
      <c r="D22" s="36">
        <v>4</v>
      </c>
      <c r="E22" s="36">
        <v>5</v>
      </c>
      <c r="F22" s="16"/>
    </row>
    <row r="23" spans="1:6" ht="15.75">
      <c r="A23" s="31" t="s">
        <v>29</v>
      </c>
      <c r="B23" s="26"/>
      <c r="C23" s="38">
        <f>C24+C25+C30+C36+C48+C51+C54+C57+C58</f>
        <v>23012378</v>
      </c>
      <c r="D23" s="38">
        <f>D24+D25+D30+D36+D48+D51+D54+D57+D58</f>
        <v>26381669</v>
      </c>
      <c r="E23" s="58">
        <f t="shared" ref="E23:E68" si="2">D23/C23</f>
        <v>1.146412117861092</v>
      </c>
      <c r="F23" s="17"/>
    </row>
    <row r="24" spans="1:6" ht="24.75">
      <c r="A24" s="29" t="s">
        <v>55</v>
      </c>
      <c r="B24" s="4">
        <v>103</v>
      </c>
      <c r="C24" s="24">
        <v>220000</v>
      </c>
      <c r="D24" s="24">
        <v>220000</v>
      </c>
      <c r="E24" s="58">
        <f t="shared" si="2"/>
        <v>1</v>
      </c>
      <c r="F24" s="17"/>
    </row>
    <row r="25" spans="1:6" ht="15">
      <c r="A25" s="29" t="s">
        <v>30</v>
      </c>
      <c r="B25" s="4">
        <v>1300</v>
      </c>
      <c r="C25" s="24">
        <f>SUM(C26:C29)</f>
        <v>13420000</v>
      </c>
      <c r="D25" s="24">
        <f>SUM(D26:D29)</f>
        <v>15238000</v>
      </c>
      <c r="E25" s="58">
        <f t="shared" si="2"/>
        <v>1.1354694485842027</v>
      </c>
      <c r="F25" s="17"/>
    </row>
    <row r="26" spans="1:6" ht="14.25">
      <c r="A26" s="30" t="s">
        <v>56</v>
      </c>
      <c r="B26" s="1">
        <v>1301</v>
      </c>
      <c r="C26" s="23">
        <v>5900000</v>
      </c>
      <c r="D26" s="23">
        <v>6500000</v>
      </c>
      <c r="E26" s="59">
        <f t="shared" si="2"/>
        <v>1.1016949152542372</v>
      </c>
      <c r="F26" s="17"/>
    </row>
    <row r="27" spans="1:6" ht="14.25">
      <c r="A27" s="30" t="s">
        <v>57</v>
      </c>
      <c r="B27" s="1">
        <v>1303</v>
      </c>
      <c r="C27" s="23">
        <v>5100000</v>
      </c>
      <c r="D27" s="23">
        <v>5500000</v>
      </c>
      <c r="E27" s="59">
        <f t="shared" si="2"/>
        <v>1.0784313725490196</v>
      </c>
      <c r="F27" s="17"/>
    </row>
    <row r="28" spans="1:6" ht="24">
      <c r="A28" s="30" t="s">
        <v>58</v>
      </c>
      <c r="B28" s="1">
        <v>1304</v>
      </c>
      <c r="C28" s="23">
        <v>2400000</v>
      </c>
      <c r="D28" s="23">
        <v>3200000</v>
      </c>
      <c r="E28" s="59">
        <f t="shared" si="2"/>
        <v>1.3333333333333333</v>
      </c>
      <c r="F28" s="17"/>
    </row>
    <row r="29" spans="1:6" ht="14.25">
      <c r="A29" s="30" t="s">
        <v>31</v>
      </c>
      <c r="B29" s="1">
        <v>1308</v>
      </c>
      <c r="C29" s="23">
        <v>20000</v>
      </c>
      <c r="D29" s="23">
        <v>38000</v>
      </c>
      <c r="E29" s="59">
        <f t="shared" si="2"/>
        <v>1.9</v>
      </c>
      <c r="F29" s="17"/>
    </row>
    <row r="30" spans="1:6" ht="15">
      <c r="A30" s="29" t="s">
        <v>2</v>
      </c>
      <c r="B30" s="4">
        <v>2400</v>
      </c>
      <c r="C30" s="24">
        <f>SUM(C31:C35)</f>
        <v>4312098</v>
      </c>
      <c r="D30" s="24">
        <f>SUM(D31:D35)</f>
        <v>4191726</v>
      </c>
      <c r="E30" s="58">
        <f t="shared" si="2"/>
        <v>0.97208505001509704</v>
      </c>
    </row>
    <row r="31" spans="1:6" ht="24">
      <c r="A31" s="30" t="s">
        <v>59</v>
      </c>
      <c r="B31" s="1">
        <v>2404</v>
      </c>
      <c r="C31" s="23">
        <v>2084759</v>
      </c>
      <c r="D31" s="23">
        <v>2011220</v>
      </c>
      <c r="E31" s="59">
        <f t="shared" si="2"/>
        <v>0.96472541910120069</v>
      </c>
    </row>
    <row r="32" spans="1:6" ht="14.25">
      <c r="A32" s="30" t="s">
        <v>32</v>
      </c>
      <c r="B32" s="1">
        <v>2405</v>
      </c>
      <c r="C32" s="23">
        <v>1529211</v>
      </c>
      <c r="D32" s="23">
        <v>1505801</v>
      </c>
      <c r="E32" s="59">
        <f t="shared" si="2"/>
        <v>0.98469145199714103</v>
      </c>
    </row>
    <row r="33" spans="1:5" ht="14.25">
      <c r="A33" s="30" t="s">
        <v>33</v>
      </c>
      <c r="B33" s="1">
        <v>2406</v>
      </c>
      <c r="C33" s="23">
        <v>654828</v>
      </c>
      <c r="D33" s="23">
        <v>594705</v>
      </c>
      <c r="E33" s="59">
        <f t="shared" si="2"/>
        <v>0.90818505012003148</v>
      </c>
    </row>
    <row r="34" spans="1:5" ht="14.25">
      <c r="A34" s="30" t="s">
        <v>34</v>
      </c>
      <c r="B34" s="1">
        <v>2407</v>
      </c>
      <c r="C34" s="23">
        <v>41300</v>
      </c>
      <c r="D34" s="23">
        <v>77000</v>
      </c>
      <c r="E34" s="59">
        <f t="shared" si="2"/>
        <v>1.8644067796610169</v>
      </c>
    </row>
    <row r="35" spans="1:5" ht="14.25">
      <c r="A35" s="30" t="s">
        <v>35</v>
      </c>
      <c r="B35" s="1">
        <v>2408</v>
      </c>
      <c r="C35" s="23">
        <v>2000</v>
      </c>
      <c r="D35" s="23">
        <v>3000</v>
      </c>
      <c r="E35" s="59">
        <f t="shared" si="2"/>
        <v>1.5</v>
      </c>
    </row>
    <row r="36" spans="1:5" ht="15">
      <c r="A36" s="29" t="s">
        <v>3</v>
      </c>
      <c r="B36" s="4">
        <v>2700</v>
      </c>
      <c r="C36" s="24">
        <f>SUM(C37:C47)</f>
        <v>6912294</v>
      </c>
      <c r="D36" s="24">
        <f>SUM(D37:D47)</f>
        <v>8158720</v>
      </c>
      <c r="E36" s="58">
        <f t="shared" si="2"/>
        <v>1.1803201657799856</v>
      </c>
    </row>
    <row r="37" spans="1:5" ht="14.25">
      <c r="A37" s="30" t="s">
        <v>60</v>
      </c>
      <c r="B37" s="1">
        <v>2701</v>
      </c>
      <c r="C37" s="23">
        <v>717600</v>
      </c>
      <c r="D37" s="23">
        <v>188350</v>
      </c>
      <c r="E37" s="59">
        <f t="shared" si="2"/>
        <v>0.26247212931995539</v>
      </c>
    </row>
    <row r="38" spans="1:5" ht="24">
      <c r="A38" s="30" t="s">
        <v>61</v>
      </c>
      <c r="B38" s="1">
        <v>2702</v>
      </c>
      <c r="C38" s="23">
        <v>194020</v>
      </c>
      <c r="D38" s="23">
        <v>48530</v>
      </c>
      <c r="E38" s="59">
        <f t="shared" si="2"/>
        <v>0.25012885269559837</v>
      </c>
    </row>
    <row r="39" spans="1:5" ht="24">
      <c r="A39" s="30" t="s">
        <v>62</v>
      </c>
      <c r="B39" s="1">
        <v>2704</v>
      </c>
      <c r="C39" s="23">
        <v>315000</v>
      </c>
      <c r="D39" s="23">
        <v>250000</v>
      </c>
      <c r="E39" s="59">
        <f t="shared" si="2"/>
        <v>0.79365079365079361</v>
      </c>
    </row>
    <row r="40" spans="1:5" ht="24">
      <c r="A40" s="30" t="s">
        <v>63</v>
      </c>
      <c r="B40" s="1">
        <v>2705</v>
      </c>
      <c r="C40" s="23">
        <v>356000</v>
      </c>
      <c r="D40" s="23">
        <v>311000</v>
      </c>
      <c r="E40" s="59">
        <f t="shared" si="2"/>
        <v>0.8735955056179775</v>
      </c>
    </row>
    <row r="41" spans="1:5" ht="14.25">
      <c r="A41" s="30" t="s">
        <v>64</v>
      </c>
      <c r="B41" s="1">
        <v>2706</v>
      </c>
      <c r="C41" s="23">
        <v>2000</v>
      </c>
      <c r="D41" s="23">
        <v>500</v>
      </c>
      <c r="E41" s="59">
        <f t="shared" si="2"/>
        <v>0.25</v>
      </c>
    </row>
    <row r="42" spans="1:5" ht="14.25">
      <c r="A42" s="30" t="s">
        <v>36</v>
      </c>
      <c r="B42" s="1">
        <v>2707</v>
      </c>
      <c r="C42" s="23">
        <v>4500000</v>
      </c>
      <c r="D42" s="23">
        <v>6500000</v>
      </c>
      <c r="E42" s="59">
        <f t="shared" si="2"/>
        <v>1.4444444444444444</v>
      </c>
    </row>
    <row r="43" spans="1:5" ht="14.25">
      <c r="A43" s="30" t="s">
        <v>37</v>
      </c>
      <c r="B43" s="1">
        <v>2710</v>
      </c>
      <c r="C43" s="23">
        <v>225000</v>
      </c>
      <c r="D43" s="23">
        <v>250000</v>
      </c>
      <c r="E43" s="59">
        <f t="shared" si="2"/>
        <v>1.1111111111111112</v>
      </c>
    </row>
    <row r="44" spans="1:5" ht="14.25">
      <c r="A44" s="30" t="s">
        <v>38</v>
      </c>
      <c r="B44" s="1">
        <v>2711</v>
      </c>
      <c r="C44" s="23">
        <v>445574</v>
      </c>
      <c r="D44" s="23">
        <v>397640</v>
      </c>
      <c r="E44" s="59">
        <f t="shared" si="2"/>
        <v>0.89242190971645563</v>
      </c>
    </row>
    <row r="45" spans="1:5" ht="14.25">
      <c r="A45" s="30" t="s">
        <v>39</v>
      </c>
      <c r="B45" s="1">
        <v>2715</v>
      </c>
      <c r="C45" s="23">
        <v>72500</v>
      </c>
      <c r="D45" s="23">
        <v>100000</v>
      </c>
      <c r="E45" s="59">
        <f t="shared" si="2"/>
        <v>1.3793103448275863</v>
      </c>
    </row>
    <row r="46" spans="1:5" ht="14.25">
      <c r="A46" s="30" t="s">
        <v>40</v>
      </c>
      <c r="B46" s="1">
        <v>2717</v>
      </c>
      <c r="C46" s="23">
        <v>7000</v>
      </c>
      <c r="D46" s="23">
        <v>8000</v>
      </c>
      <c r="E46" s="59">
        <f t="shared" si="2"/>
        <v>1.1428571428571428</v>
      </c>
    </row>
    <row r="47" spans="1:5" ht="14.25">
      <c r="A47" s="30" t="s">
        <v>41</v>
      </c>
      <c r="B47" s="1">
        <v>2729</v>
      </c>
      <c r="C47" s="23">
        <v>77600</v>
      </c>
      <c r="D47" s="23">
        <v>104700</v>
      </c>
      <c r="E47" s="59">
        <f t="shared" si="2"/>
        <v>1.3492268041237114</v>
      </c>
    </row>
    <row r="48" spans="1:5" ht="15">
      <c r="A48" s="29" t="s">
        <v>65</v>
      </c>
      <c r="B48" s="4">
        <v>2800</v>
      </c>
      <c r="C48" s="24">
        <f>SUM(C49:C50)</f>
        <v>741000</v>
      </c>
      <c r="D48" s="24">
        <f>SUM(D49:D50)</f>
        <v>800000</v>
      </c>
      <c r="E48" s="58">
        <f t="shared" si="2"/>
        <v>1.0796221322537112</v>
      </c>
    </row>
    <row r="49" spans="1:5" ht="24">
      <c r="A49" s="30" t="s">
        <v>75</v>
      </c>
      <c r="B49" s="1">
        <v>2802</v>
      </c>
      <c r="C49" s="23">
        <v>121000</v>
      </c>
      <c r="D49" s="23">
        <v>100000</v>
      </c>
      <c r="E49" s="59">
        <f t="shared" si="2"/>
        <v>0.82644628099173556</v>
      </c>
    </row>
    <row r="50" spans="1:5" ht="14.25">
      <c r="A50" s="30" t="s">
        <v>76</v>
      </c>
      <c r="B50" s="1">
        <v>2809</v>
      </c>
      <c r="C50" s="23">
        <v>620000</v>
      </c>
      <c r="D50" s="23">
        <v>700000</v>
      </c>
      <c r="E50" s="59">
        <f t="shared" si="2"/>
        <v>1.1290322580645162</v>
      </c>
    </row>
    <row r="51" spans="1:5" ht="15">
      <c r="A51" s="29" t="s">
        <v>48</v>
      </c>
      <c r="B51" s="4">
        <v>3600</v>
      </c>
      <c r="C51" s="24">
        <f>SUM(C52:C53)</f>
        <v>51790</v>
      </c>
      <c r="D51" s="24">
        <f>SUM(D52:D53)</f>
        <v>2169</v>
      </c>
      <c r="E51" s="58">
        <f t="shared" si="2"/>
        <v>4.188067194439081E-2</v>
      </c>
    </row>
    <row r="52" spans="1:5" ht="14.25">
      <c r="A52" s="30" t="s">
        <v>66</v>
      </c>
      <c r="B52" s="1">
        <v>3612</v>
      </c>
      <c r="C52" s="23">
        <v>600</v>
      </c>
      <c r="D52" s="23">
        <v>820</v>
      </c>
      <c r="E52" s="59">
        <f t="shared" si="2"/>
        <v>1.3666666666666667</v>
      </c>
    </row>
    <row r="53" spans="1:5" ht="14.25">
      <c r="A53" s="30" t="s">
        <v>4</v>
      </c>
      <c r="B53" s="1">
        <v>3619</v>
      </c>
      <c r="C53" s="23">
        <v>51190</v>
      </c>
      <c r="D53" s="23">
        <v>1349</v>
      </c>
      <c r="E53" s="59">
        <f t="shared" si="2"/>
        <v>2.6352803281890994E-2</v>
      </c>
    </row>
    <row r="54" spans="1:5" ht="15">
      <c r="A54" s="29" t="s">
        <v>67</v>
      </c>
      <c r="B54" s="4">
        <v>3700</v>
      </c>
      <c r="C54" s="24">
        <f>SUM(C55:C56)</f>
        <v>-2823804</v>
      </c>
      <c r="D54" s="24">
        <f>SUM(D55:D56)</f>
        <v>-2412946</v>
      </c>
      <c r="E54" s="58">
        <f t="shared" si="2"/>
        <v>0.85450194135287005</v>
      </c>
    </row>
    <row r="55" spans="1:5" ht="14.25">
      <c r="A55" s="30" t="s">
        <v>42</v>
      </c>
      <c r="B55" s="5">
        <v>3701</v>
      </c>
      <c r="C55" s="39">
        <v>-2638222</v>
      </c>
      <c r="D55" s="39">
        <v>-2190009</v>
      </c>
      <c r="E55" s="59">
        <f t="shared" si="2"/>
        <v>0.8301079287489832</v>
      </c>
    </row>
    <row r="56" spans="1:5" ht="25.5" customHeight="1">
      <c r="A56" s="30" t="s">
        <v>68</v>
      </c>
      <c r="B56" s="1">
        <v>3702</v>
      </c>
      <c r="C56" s="23">
        <v>-185582</v>
      </c>
      <c r="D56" s="23">
        <v>-222937</v>
      </c>
      <c r="E56" s="59">
        <f t="shared" si="2"/>
        <v>1.2012856850341089</v>
      </c>
    </row>
    <row r="57" spans="1:5" ht="15">
      <c r="A57" s="29" t="s">
        <v>5</v>
      </c>
      <c r="B57" s="4">
        <v>4100</v>
      </c>
      <c r="C57" s="24">
        <v>140000</v>
      </c>
      <c r="D57" s="24">
        <v>164000</v>
      </c>
      <c r="E57" s="58">
        <f t="shared" si="2"/>
        <v>1.1714285714285715</v>
      </c>
    </row>
    <row r="58" spans="1:5" ht="15">
      <c r="A58" s="29" t="s">
        <v>49</v>
      </c>
      <c r="B58" s="4">
        <v>4500</v>
      </c>
      <c r="C58" s="24">
        <v>39000</v>
      </c>
      <c r="D58" s="24">
        <v>20000</v>
      </c>
      <c r="E58" s="58">
        <f t="shared" si="2"/>
        <v>0.51282051282051277</v>
      </c>
    </row>
    <row r="59" spans="1:5" ht="15.75">
      <c r="A59" s="27" t="s">
        <v>43</v>
      </c>
      <c r="B59" s="4"/>
      <c r="C59" s="40">
        <f>SUM(C60:C62)</f>
        <v>5998900</v>
      </c>
      <c r="D59" s="40">
        <f>SUM(D60:D62)</f>
        <v>7475000</v>
      </c>
      <c r="E59" s="58">
        <f t="shared" si="2"/>
        <v>1.246061777992632</v>
      </c>
    </row>
    <row r="60" spans="1:5" ht="14.25">
      <c r="A60" s="30" t="s">
        <v>50</v>
      </c>
      <c r="B60" s="1">
        <v>4022</v>
      </c>
      <c r="C60" s="23">
        <v>880000</v>
      </c>
      <c r="D60" s="23">
        <v>495000</v>
      </c>
      <c r="E60" s="59">
        <f t="shared" si="2"/>
        <v>0.5625</v>
      </c>
    </row>
    <row r="61" spans="1:5" ht="14.25">
      <c r="A61" s="30" t="s">
        <v>51</v>
      </c>
      <c r="B61" s="1">
        <v>4030</v>
      </c>
      <c r="C61" s="23">
        <v>518900</v>
      </c>
      <c r="D61" s="23">
        <v>5290000</v>
      </c>
      <c r="E61" s="59">
        <f t="shared" si="2"/>
        <v>10.194642513008286</v>
      </c>
    </row>
    <row r="62" spans="1:5" ht="14.25">
      <c r="A62" s="30" t="s">
        <v>52</v>
      </c>
      <c r="B62" s="1">
        <v>4040</v>
      </c>
      <c r="C62" s="23">
        <v>4600000</v>
      </c>
      <c r="D62" s="23">
        <v>1690000</v>
      </c>
      <c r="E62" s="59">
        <f t="shared" si="2"/>
        <v>0.36739130434782608</v>
      </c>
    </row>
    <row r="63" spans="1:5" ht="15.75">
      <c r="A63" s="27" t="s">
        <v>24</v>
      </c>
      <c r="B63" s="1"/>
      <c r="C63" s="40">
        <f>C64+C68+C71+C74+C75+C73</f>
        <v>4059376</v>
      </c>
      <c r="D63" s="40">
        <f>D64+D68+D71+D74+D75+D73</f>
        <v>2398527</v>
      </c>
      <c r="E63" s="58">
        <f t="shared" si="2"/>
        <v>0.59086100917973605</v>
      </c>
    </row>
    <row r="64" spans="1:5" ht="24.75">
      <c r="A64" s="29" t="s">
        <v>25</v>
      </c>
      <c r="B64" s="4">
        <v>3100</v>
      </c>
      <c r="C64" s="24">
        <f>SUM(C65:C67)</f>
        <v>8850807</v>
      </c>
      <c r="D64" s="24">
        <f>SUM(D65:D67)</f>
        <v>10695760</v>
      </c>
      <c r="E64" s="58">
        <f t="shared" si="2"/>
        <v>1.2084502576996652</v>
      </c>
    </row>
    <row r="65" spans="1:5" ht="30" customHeight="1">
      <c r="A65" s="30" t="s">
        <v>69</v>
      </c>
      <c r="B65" s="1">
        <v>3112</v>
      </c>
      <c r="C65" s="23">
        <v>6282000</v>
      </c>
      <c r="D65" s="23">
        <v>6891500</v>
      </c>
      <c r="E65" s="59">
        <f t="shared" si="2"/>
        <v>1.097023241006049</v>
      </c>
    </row>
    <row r="66" spans="1:5" ht="24">
      <c r="A66" s="30" t="s">
        <v>26</v>
      </c>
      <c r="B66" s="1">
        <v>3113</v>
      </c>
      <c r="C66" s="23">
        <v>2886900</v>
      </c>
      <c r="D66" s="23">
        <v>3836700</v>
      </c>
      <c r="E66" s="59">
        <f t="shared" si="2"/>
        <v>1.3290034292840072</v>
      </c>
    </row>
    <row r="67" spans="1:5" ht="14.25">
      <c r="A67" s="30" t="s">
        <v>91</v>
      </c>
      <c r="B67" s="1">
        <v>3120</v>
      </c>
      <c r="C67" s="23">
        <v>-318093</v>
      </c>
      <c r="D67" s="23">
        <v>-32440</v>
      </c>
      <c r="E67" s="59">
        <f t="shared" si="2"/>
        <v>0.10198275347146904</v>
      </c>
    </row>
    <row r="68" spans="1:5" ht="15">
      <c r="A68" s="29" t="s">
        <v>70</v>
      </c>
      <c r="B68" s="4">
        <v>6100</v>
      </c>
      <c r="C68" s="24">
        <f>SUM(C69:C70)</f>
        <v>-3468990</v>
      </c>
      <c r="D68" s="24">
        <f>SUM(D69:D70)</f>
        <v>-5115664</v>
      </c>
      <c r="E68" s="58">
        <f t="shared" si="2"/>
        <v>1.4746839858287282</v>
      </c>
    </row>
    <row r="69" spans="1:5" ht="14.25">
      <c r="A69" s="30" t="s">
        <v>86</v>
      </c>
      <c r="B69" s="1">
        <v>6101</v>
      </c>
      <c r="C69" s="23">
        <v>0</v>
      </c>
      <c r="D69" s="23">
        <v>119991</v>
      </c>
      <c r="E69" s="60" t="s">
        <v>77</v>
      </c>
    </row>
    <row r="70" spans="1:5" ht="24">
      <c r="A70" s="30" t="s">
        <v>71</v>
      </c>
      <c r="B70" s="1">
        <v>6102</v>
      </c>
      <c r="C70" s="23">
        <v>-3468990</v>
      </c>
      <c r="D70" s="23">
        <v>-5235655</v>
      </c>
      <c r="E70" s="59">
        <f>D70/C70</f>
        <v>1.5092735926018812</v>
      </c>
    </row>
    <row r="71" spans="1:5" ht="15">
      <c r="A71" s="29" t="s">
        <v>72</v>
      </c>
      <c r="B71" s="4">
        <v>6200</v>
      </c>
      <c r="C71" s="24">
        <f>SUM(C72:C72)</f>
        <v>-8000</v>
      </c>
      <c r="D71" s="24">
        <f>SUM(D72:D72)</f>
        <v>-3152449</v>
      </c>
      <c r="E71" s="58">
        <f>D71/C71</f>
        <v>394.05612500000001</v>
      </c>
    </row>
    <row r="72" spans="1:5" ht="14.25">
      <c r="A72" s="30" t="s">
        <v>28</v>
      </c>
      <c r="B72" s="1">
        <v>6202</v>
      </c>
      <c r="C72" s="23">
        <v>-8000</v>
      </c>
      <c r="D72" s="23">
        <v>-3152449</v>
      </c>
      <c r="E72" s="59">
        <f>D72/C72</f>
        <v>394.05612500000001</v>
      </c>
    </row>
    <row r="73" spans="1:5" ht="15">
      <c r="A73" s="46" t="s">
        <v>105</v>
      </c>
      <c r="B73" s="15">
        <v>7500</v>
      </c>
      <c r="C73" s="20">
        <v>-1200000</v>
      </c>
      <c r="D73" s="20">
        <v>0</v>
      </c>
      <c r="E73" s="61" t="s">
        <v>77</v>
      </c>
    </row>
    <row r="74" spans="1:5" ht="24.75">
      <c r="A74" s="29" t="s">
        <v>73</v>
      </c>
      <c r="B74" s="4">
        <v>7600</v>
      </c>
      <c r="C74" s="24">
        <v>-109916</v>
      </c>
      <c r="D74" s="24">
        <v>-24595</v>
      </c>
      <c r="E74" s="62">
        <f>D74/C74</f>
        <v>0.22376178172422578</v>
      </c>
    </row>
    <row r="75" spans="1:5" ht="24.75">
      <c r="A75" s="29" t="s">
        <v>92</v>
      </c>
      <c r="B75" s="44">
        <v>7833</v>
      </c>
      <c r="C75" s="24">
        <v>-4525</v>
      </c>
      <c r="D75" s="24">
        <v>-4525</v>
      </c>
      <c r="E75" s="62">
        <f>D75/C75</f>
        <v>1</v>
      </c>
    </row>
    <row r="76" spans="1:5" ht="15.75">
      <c r="A76" s="27" t="s">
        <v>27</v>
      </c>
      <c r="B76" s="1"/>
      <c r="C76" s="40">
        <f>C77+C78+C80+C86+C88+C82+C84+C87+C89+C90</f>
        <v>10691201</v>
      </c>
      <c r="D76" s="40">
        <f>D77+D78+D80+D86+D88+D82+D84+D87+D89+D90</f>
        <v>14934596</v>
      </c>
      <c r="E76" s="58">
        <f>D76/C76</f>
        <v>1.3969053617081935</v>
      </c>
    </row>
    <row r="77" spans="1:5" ht="15">
      <c r="A77" s="29" t="s">
        <v>53</v>
      </c>
      <c r="B77" s="4">
        <v>7200</v>
      </c>
      <c r="C77" s="24">
        <v>0</v>
      </c>
      <c r="D77" s="24">
        <v>2520</v>
      </c>
      <c r="E77" s="61" t="s">
        <v>77</v>
      </c>
    </row>
    <row r="78" spans="1:5" ht="24.75" customHeight="1">
      <c r="A78" s="29" t="s">
        <v>106</v>
      </c>
      <c r="B78" s="4">
        <v>8371</v>
      </c>
      <c r="C78" s="24">
        <f t="shared" ref="C78:D78" si="3">C79</f>
        <v>1067466</v>
      </c>
      <c r="D78" s="24">
        <f t="shared" si="3"/>
        <v>0</v>
      </c>
      <c r="E78" s="61" t="s">
        <v>77</v>
      </c>
    </row>
    <row r="79" spans="1:5" ht="14.25">
      <c r="A79" s="30" t="s">
        <v>13</v>
      </c>
      <c r="B79" s="1">
        <v>8377</v>
      </c>
      <c r="C79" s="23">
        <v>1067466</v>
      </c>
      <c r="D79" s="23">
        <v>0</v>
      </c>
      <c r="E79" s="60" t="s">
        <v>77</v>
      </c>
    </row>
    <row r="80" spans="1:5" ht="24.75">
      <c r="A80" s="29" t="s">
        <v>81</v>
      </c>
      <c r="B80" s="4">
        <v>8372</v>
      </c>
      <c r="C80" s="24">
        <f>SUM(C81:C81)</f>
        <v>1100000</v>
      </c>
      <c r="D80" s="24">
        <f>SUM(D81:D81)</f>
        <v>2494775</v>
      </c>
      <c r="E80" s="58">
        <f>D80/C80</f>
        <v>2.2679772727272729</v>
      </c>
    </row>
    <row r="81" spans="1:5" ht="14.25">
      <c r="A81" s="53" t="s">
        <v>93</v>
      </c>
      <c r="B81" s="45">
        <v>8380</v>
      </c>
      <c r="C81" s="39">
        <v>1100000</v>
      </c>
      <c r="D81" s="39">
        <v>2494775</v>
      </c>
      <c r="E81" s="59">
        <f>D81/C81</f>
        <v>2.2679772727272729</v>
      </c>
    </row>
    <row r="82" spans="1:5" ht="24.75">
      <c r="A82" s="29" t="s">
        <v>80</v>
      </c>
      <c r="B82" s="4">
        <v>8381</v>
      </c>
      <c r="C82" s="24">
        <f>C83</f>
        <v>-2024691</v>
      </c>
      <c r="D82" s="24">
        <f>D83</f>
        <v>0</v>
      </c>
      <c r="E82" s="61" t="s">
        <v>77</v>
      </c>
    </row>
    <row r="83" spans="1:5" ht="14.25">
      <c r="A83" s="30" t="s">
        <v>13</v>
      </c>
      <c r="B83" s="13">
        <v>8387</v>
      </c>
      <c r="C83" s="39">
        <v>-2024691</v>
      </c>
      <c r="D83" s="39">
        <v>0</v>
      </c>
      <c r="E83" s="60" t="s">
        <v>77</v>
      </c>
    </row>
    <row r="84" spans="1:5" ht="24.75">
      <c r="A84" s="46" t="s">
        <v>94</v>
      </c>
      <c r="B84" s="44">
        <v>8382</v>
      </c>
      <c r="C84" s="24">
        <f>C85</f>
        <v>0</v>
      </c>
      <c r="D84" s="24">
        <f>D85</f>
        <v>-1273500</v>
      </c>
      <c r="E84" s="61" t="s">
        <v>77</v>
      </c>
    </row>
    <row r="85" spans="1:5" ht="22.5">
      <c r="A85" s="47" t="s">
        <v>95</v>
      </c>
      <c r="B85" s="48">
        <v>8387</v>
      </c>
      <c r="C85" s="39">
        <v>0</v>
      </c>
      <c r="D85" s="39">
        <v>-1273500</v>
      </c>
      <c r="E85" s="60" t="s">
        <v>77</v>
      </c>
    </row>
    <row r="86" spans="1:5" ht="24.75">
      <c r="A86" s="29" t="s">
        <v>113</v>
      </c>
      <c r="B86" s="15">
        <v>8623</v>
      </c>
      <c r="C86" s="24">
        <v>-1950000</v>
      </c>
      <c r="D86" s="24">
        <v>-1950000</v>
      </c>
      <c r="E86" s="58">
        <f>D86/C86</f>
        <v>1</v>
      </c>
    </row>
    <row r="87" spans="1:5" ht="24.75">
      <c r="A87" s="29" t="s">
        <v>96</v>
      </c>
      <c r="B87" s="4">
        <v>8800</v>
      </c>
      <c r="C87" s="24">
        <v>-1214411</v>
      </c>
      <c r="D87" s="24">
        <v>-974820</v>
      </c>
      <c r="E87" s="58">
        <f>D87/C87</f>
        <v>0.80271012037934442</v>
      </c>
    </row>
    <row r="88" spans="1:5" ht="36.75">
      <c r="A88" s="29" t="s">
        <v>74</v>
      </c>
      <c r="B88" s="4">
        <v>9336</v>
      </c>
      <c r="C88" s="24">
        <v>4083188</v>
      </c>
      <c r="D88" s="24">
        <v>4330960</v>
      </c>
      <c r="E88" s="58">
        <f>D88/C88</f>
        <v>1.0606810168917034</v>
      </c>
    </row>
    <row r="89" spans="1:5" ht="15">
      <c r="A89" s="46" t="s">
        <v>97</v>
      </c>
      <c r="B89" s="4">
        <v>9310</v>
      </c>
      <c r="C89" s="24">
        <v>-1330163</v>
      </c>
      <c r="D89" s="24">
        <v>-1381295</v>
      </c>
      <c r="E89" s="58">
        <f t="shared" ref="E89:E92" si="4">D89/C89</f>
        <v>1.038440401665059</v>
      </c>
    </row>
    <row r="90" spans="1:5" ht="15">
      <c r="A90" s="46" t="s">
        <v>98</v>
      </c>
      <c r="B90" s="4">
        <v>9500</v>
      </c>
      <c r="C90" s="24">
        <f>SUM(C91:C92)</f>
        <v>10959812</v>
      </c>
      <c r="D90" s="24">
        <f>SUM(D91:D92)</f>
        <v>13685956</v>
      </c>
      <c r="E90" s="58">
        <f t="shared" si="4"/>
        <v>1.2487400331319551</v>
      </c>
    </row>
    <row r="91" spans="1:5" ht="14.25">
      <c r="A91" s="49" t="s">
        <v>99</v>
      </c>
      <c r="B91" s="45">
        <v>9501</v>
      </c>
      <c r="C91" s="23">
        <v>10805578</v>
      </c>
      <c r="D91" s="23">
        <v>13543047</v>
      </c>
      <c r="E91" s="59">
        <f t="shared" si="4"/>
        <v>1.2533385072043346</v>
      </c>
    </row>
    <row r="92" spans="1:5" ht="24">
      <c r="A92" s="49" t="s">
        <v>100</v>
      </c>
      <c r="B92" s="45">
        <v>9502</v>
      </c>
      <c r="C92" s="23">
        <v>154234</v>
      </c>
      <c r="D92" s="23">
        <v>142909</v>
      </c>
      <c r="E92" s="59">
        <f t="shared" si="4"/>
        <v>0.92657261044905792</v>
      </c>
    </row>
    <row r="93" spans="1:5" ht="15.75">
      <c r="A93" s="27" t="s">
        <v>6</v>
      </c>
      <c r="B93" s="1"/>
      <c r="C93" s="22">
        <f>SUM(C23+C59+C63+C76)</f>
        <v>43761855</v>
      </c>
      <c r="D93" s="40">
        <f>SUM(D23+D59+D63+D76)</f>
        <v>51189792</v>
      </c>
      <c r="E93" s="58">
        <f>D93/C93</f>
        <v>1.1697354236926201</v>
      </c>
    </row>
    <row r="94" spans="1:5">
      <c r="C94" s="25"/>
      <c r="D94" s="25"/>
    </row>
    <row r="95" spans="1:5" ht="15.75">
      <c r="A95" s="12" t="s">
        <v>44</v>
      </c>
      <c r="B95" s="32"/>
      <c r="C95" s="22">
        <f>C16+C93</f>
        <v>132809553</v>
      </c>
      <c r="D95" s="22">
        <f>D16+D93</f>
        <v>153852207</v>
      </c>
      <c r="E95" s="58">
        <f>D95/C95</f>
        <v>1.158442322292885</v>
      </c>
    </row>
    <row r="96" spans="1:5">
      <c r="C96" s="25"/>
      <c r="D96" s="25"/>
    </row>
    <row r="97" spans="1:4">
      <c r="A97" s="19"/>
      <c r="C97" s="14"/>
      <c r="D97" s="14"/>
    </row>
  </sheetData>
  <mergeCells count="3">
    <mergeCell ref="A1:E1"/>
    <mergeCell ref="A3:E3"/>
    <mergeCell ref="A19:E19"/>
  </mergeCells>
  <phoneticPr fontId="7" type="noConversion"/>
  <pageMargins left="0.61" right="0.17" top="0.63" bottom="0.25" header="1.04" footer="0.2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6" sqref="I6:J15"/>
    </sheetView>
  </sheetViews>
  <sheetFormatPr defaultRowHeight="12.75"/>
  <cols>
    <col min="1" max="1" width="39.7109375" customWidth="1"/>
    <col min="2" max="2" width="13.140625" customWidth="1"/>
    <col min="3" max="3" width="16.42578125" customWidth="1"/>
    <col min="4" max="4" width="14.28515625" customWidth="1"/>
    <col min="5" max="5" width="14.42578125" customWidth="1"/>
    <col min="6" max="6" width="16.7109375" customWidth="1"/>
    <col min="7" max="7" width="12.140625" customWidth="1"/>
    <col min="8" max="8" width="9.5703125" customWidth="1"/>
    <col min="10" max="10" width="11.5703125" bestFit="1" customWidth="1"/>
  </cols>
  <sheetData>
    <row r="1" spans="1:10" ht="18">
      <c r="A1" s="71" t="s">
        <v>45</v>
      </c>
      <c r="B1" s="71"/>
      <c r="C1" s="71"/>
      <c r="D1" s="71"/>
      <c r="E1" s="71"/>
      <c r="F1" s="71"/>
      <c r="G1" s="71"/>
      <c r="H1" s="71"/>
    </row>
    <row r="3" spans="1:10" ht="15" customHeight="1">
      <c r="A3" s="79" t="s">
        <v>7</v>
      </c>
      <c r="B3" s="72" t="s">
        <v>104</v>
      </c>
      <c r="C3" s="73"/>
      <c r="D3" s="74"/>
      <c r="E3" s="75" t="s">
        <v>101</v>
      </c>
      <c r="F3" s="76"/>
      <c r="G3" s="76"/>
      <c r="H3" s="77" t="s">
        <v>107</v>
      </c>
    </row>
    <row r="4" spans="1:10" ht="75.75" customHeight="1">
      <c r="A4" s="78"/>
      <c r="B4" s="50" t="s">
        <v>102</v>
      </c>
      <c r="C4" s="50" t="s">
        <v>103</v>
      </c>
      <c r="D4" s="51" t="s">
        <v>19</v>
      </c>
      <c r="E4" s="50" t="s">
        <v>102</v>
      </c>
      <c r="F4" s="50" t="s">
        <v>103</v>
      </c>
      <c r="G4" s="51" t="s">
        <v>19</v>
      </c>
      <c r="H4" s="78"/>
    </row>
    <row r="5" spans="1:10" ht="16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</row>
    <row r="6" spans="1:10" ht="19.5" customHeight="1">
      <c r="A6" s="10" t="s">
        <v>8</v>
      </c>
      <c r="B6" s="64">
        <v>4988150</v>
      </c>
      <c r="C6" s="64">
        <v>4038961</v>
      </c>
      <c r="D6" s="35">
        <f t="shared" ref="D6:D14" si="0">SUM(B6:C6)</f>
        <v>9027111</v>
      </c>
      <c r="E6" s="65">
        <f>732110+4747600</f>
        <v>5479710</v>
      </c>
      <c r="F6" s="65">
        <f>5156362+373604</f>
        <v>5529966</v>
      </c>
      <c r="G6" s="35">
        <f t="shared" ref="G6:G14" si="1">E6+F6</f>
        <v>11009676</v>
      </c>
      <c r="H6" s="18">
        <f>G6/D6</f>
        <v>1.2196234210479964</v>
      </c>
      <c r="I6" s="69"/>
      <c r="J6" s="69"/>
    </row>
    <row r="7" spans="1:10" ht="22.5" customHeight="1">
      <c r="A7" s="10" t="s">
        <v>9</v>
      </c>
      <c r="B7" s="64">
        <v>1698408</v>
      </c>
      <c r="C7" s="64">
        <v>1455336</v>
      </c>
      <c r="D7" s="35">
        <f t="shared" si="0"/>
        <v>3153744</v>
      </c>
      <c r="E7" s="65">
        <f>1119520+399685</f>
        <v>1519205</v>
      </c>
      <c r="F7" s="65">
        <f>1394710+102648</f>
        <v>1497358</v>
      </c>
      <c r="G7" s="35">
        <f t="shared" si="1"/>
        <v>3016563</v>
      </c>
      <c r="H7" s="18">
        <f t="shared" ref="H7:H15" si="2">G7/D7</f>
        <v>0.95650217646073998</v>
      </c>
      <c r="I7" s="69"/>
      <c r="J7" s="69"/>
    </row>
    <row r="8" spans="1:10" ht="19.5" customHeight="1">
      <c r="A8" s="10" t="s">
        <v>10</v>
      </c>
      <c r="B8" s="64">
        <v>62939464</v>
      </c>
      <c r="C8" s="64">
        <v>4022334</v>
      </c>
      <c r="D8" s="35">
        <f t="shared" si="0"/>
        <v>66961798</v>
      </c>
      <c r="E8" s="65">
        <f>10169781+61691615</f>
        <v>71861396</v>
      </c>
      <c r="F8" s="65">
        <f>1063154+783097</f>
        <v>1846251</v>
      </c>
      <c r="G8" s="35">
        <f t="shared" si="1"/>
        <v>73707647</v>
      </c>
      <c r="H8" s="18">
        <f t="shared" si="2"/>
        <v>1.1007417542760725</v>
      </c>
      <c r="I8" s="69"/>
      <c r="J8" s="69"/>
    </row>
    <row r="9" spans="1:10" ht="21.75" customHeight="1">
      <c r="A9" s="10" t="s">
        <v>11</v>
      </c>
      <c r="B9" s="64">
        <v>5308725</v>
      </c>
      <c r="C9" s="64">
        <v>911453</v>
      </c>
      <c r="D9" s="35">
        <f t="shared" si="0"/>
        <v>6220178</v>
      </c>
      <c r="E9" s="65">
        <f>1477874+5108127</f>
        <v>6586001</v>
      </c>
      <c r="F9" s="65">
        <f>547353</f>
        <v>547353</v>
      </c>
      <c r="G9" s="35">
        <f t="shared" si="1"/>
        <v>7133354</v>
      </c>
      <c r="H9" s="18">
        <f t="shared" si="2"/>
        <v>1.146808660459556</v>
      </c>
      <c r="I9" s="69"/>
      <c r="J9" s="69"/>
    </row>
    <row r="10" spans="1:10" ht="30">
      <c r="A10" s="10" t="s">
        <v>15</v>
      </c>
      <c r="B10" s="64">
        <v>10632149</v>
      </c>
      <c r="C10" s="64">
        <v>1249620</v>
      </c>
      <c r="D10" s="35">
        <f t="shared" si="0"/>
        <v>11881769</v>
      </c>
      <c r="E10" s="65">
        <f>3289381+10254749</f>
        <v>13544130</v>
      </c>
      <c r="F10" s="65">
        <f>1278308+13600</f>
        <v>1291908</v>
      </c>
      <c r="G10" s="35">
        <f t="shared" si="1"/>
        <v>14836038</v>
      </c>
      <c r="H10" s="18">
        <f t="shared" si="2"/>
        <v>1.2486388180076553</v>
      </c>
      <c r="I10" s="69"/>
      <c r="J10" s="69"/>
    </row>
    <row r="11" spans="1:10" ht="60">
      <c r="A11" s="11" t="s">
        <v>16</v>
      </c>
      <c r="B11" s="64">
        <v>0</v>
      </c>
      <c r="C11" s="64">
        <v>20298734</v>
      </c>
      <c r="D11" s="35">
        <f t="shared" si="0"/>
        <v>20298734</v>
      </c>
      <c r="E11" s="65">
        <v>0</v>
      </c>
      <c r="F11" s="65">
        <f>18075957+8626349</f>
        <v>26702306</v>
      </c>
      <c r="G11" s="35">
        <f t="shared" si="1"/>
        <v>26702306</v>
      </c>
      <c r="H11" s="18">
        <f t="shared" si="2"/>
        <v>1.3154665704767599</v>
      </c>
      <c r="I11" s="69"/>
      <c r="J11" s="69"/>
    </row>
    <row r="12" spans="1:10" ht="30">
      <c r="A12" s="10" t="s">
        <v>82</v>
      </c>
      <c r="B12" s="64">
        <v>3223990</v>
      </c>
      <c r="C12" s="64">
        <v>5754402</v>
      </c>
      <c r="D12" s="35">
        <f t="shared" si="0"/>
        <v>8978392</v>
      </c>
      <c r="E12" s="65">
        <f>258427+3175039</f>
        <v>3433466</v>
      </c>
      <c r="F12" s="65">
        <f>3771449+948703</f>
        <v>4720152</v>
      </c>
      <c r="G12" s="35">
        <f t="shared" si="1"/>
        <v>8153618</v>
      </c>
      <c r="H12" s="18">
        <f t="shared" si="2"/>
        <v>0.90813789373420095</v>
      </c>
      <c r="I12" s="69"/>
      <c r="J12" s="69"/>
    </row>
    <row r="13" spans="1:10" ht="32.25" customHeight="1">
      <c r="A13" s="10" t="s">
        <v>17</v>
      </c>
      <c r="B13" s="64">
        <v>18305</v>
      </c>
      <c r="C13" s="64">
        <v>4791327</v>
      </c>
      <c r="D13" s="35">
        <f t="shared" si="0"/>
        <v>4809632</v>
      </c>
      <c r="E13" s="65">
        <v>0</v>
      </c>
      <c r="F13" s="65">
        <f>5724058+228745</f>
        <v>5952803</v>
      </c>
      <c r="G13" s="35">
        <f t="shared" si="1"/>
        <v>5952803</v>
      </c>
      <c r="H13" s="18">
        <f t="shared" si="2"/>
        <v>1.2376836730959875</v>
      </c>
      <c r="I13" s="69"/>
      <c r="J13" s="69"/>
    </row>
    <row r="14" spans="1:10" ht="32.25" customHeight="1">
      <c r="A14" s="11" t="s">
        <v>18</v>
      </c>
      <c r="B14" s="64">
        <v>238507</v>
      </c>
      <c r="C14" s="64">
        <v>1239688</v>
      </c>
      <c r="D14" s="35">
        <f t="shared" si="0"/>
        <v>1478195</v>
      </c>
      <c r="E14" s="65">
        <f>238507</f>
        <v>238507</v>
      </c>
      <c r="F14" s="65">
        <f>505000+2596695</f>
        <v>3101695</v>
      </c>
      <c r="G14" s="35">
        <f t="shared" si="1"/>
        <v>3340202</v>
      </c>
      <c r="H14" s="18">
        <f t="shared" si="2"/>
        <v>2.2596490990701499</v>
      </c>
      <c r="I14" s="69"/>
      <c r="J14" s="69"/>
    </row>
    <row r="15" spans="1:10" ht="22.5" customHeight="1">
      <c r="A15" s="11" t="s">
        <v>12</v>
      </c>
      <c r="B15" s="35">
        <f t="shared" ref="B15:D15" si="3">SUM(B6:B14)</f>
        <v>89047698</v>
      </c>
      <c r="C15" s="35">
        <f t="shared" si="3"/>
        <v>43761855</v>
      </c>
      <c r="D15" s="35">
        <f t="shared" si="3"/>
        <v>132809553</v>
      </c>
      <c r="E15" s="35">
        <f t="shared" ref="E15:G15" si="4">SUM(E6:E14)</f>
        <v>102662415</v>
      </c>
      <c r="F15" s="35">
        <f t="shared" si="4"/>
        <v>51189792</v>
      </c>
      <c r="G15" s="35">
        <f t="shared" si="4"/>
        <v>153852207</v>
      </c>
      <c r="H15" s="18">
        <f t="shared" si="2"/>
        <v>1.158442322292885</v>
      </c>
      <c r="I15" s="69"/>
      <c r="J15" s="69"/>
    </row>
    <row r="16" spans="1:10">
      <c r="I16" s="16"/>
    </row>
    <row r="17" spans="1:1">
      <c r="A17" s="19"/>
    </row>
  </sheetData>
  <mergeCells count="5">
    <mergeCell ref="A1:H1"/>
    <mergeCell ref="B3:D3"/>
    <mergeCell ref="E3:G3"/>
    <mergeCell ref="H3:H4"/>
    <mergeCell ref="A3:A4"/>
  </mergeCells>
  <phoneticPr fontId="7" type="noConversion"/>
  <pageMargins left="0.77" right="0.28000000000000003" top="1" bottom="0.67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21" sqref="F21"/>
    </sheetView>
  </sheetViews>
  <sheetFormatPr defaultRowHeight="12.75"/>
  <cols>
    <col min="1" max="1" width="39.28515625" customWidth="1"/>
    <col min="2" max="2" width="12.5703125" customWidth="1"/>
    <col min="3" max="3" width="15.7109375" customWidth="1"/>
    <col min="4" max="4" width="12.7109375" customWidth="1"/>
    <col min="5" max="5" width="13.140625" customWidth="1"/>
    <col min="6" max="6" width="15" customWidth="1"/>
    <col min="7" max="7" width="12.42578125" customWidth="1"/>
    <col min="8" max="8" width="11.140625" customWidth="1"/>
  </cols>
  <sheetData>
    <row r="1" spans="1:8" ht="18">
      <c r="A1" s="71" t="s">
        <v>46</v>
      </c>
      <c r="B1" s="71"/>
      <c r="C1" s="71"/>
      <c r="D1" s="71"/>
      <c r="E1" s="71"/>
      <c r="F1" s="71"/>
      <c r="G1" s="71"/>
      <c r="H1" s="71"/>
    </row>
    <row r="3" spans="1:8" ht="15" customHeight="1">
      <c r="A3" s="82" t="s">
        <v>7</v>
      </c>
      <c r="B3" s="83" t="s">
        <v>104</v>
      </c>
      <c r="C3" s="83"/>
      <c r="D3" s="83"/>
      <c r="E3" s="83" t="s">
        <v>90</v>
      </c>
      <c r="F3" s="84"/>
      <c r="G3" s="84"/>
      <c r="H3" s="85" t="s">
        <v>108</v>
      </c>
    </row>
    <row r="4" spans="1:8" ht="79.5" customHeight="1">
      <c r="A4" s="82"/>
      <c r="B4" s="8" t="s">
        <v>102</v>
      </c>
      <c r="C4" s="8" t="s">
        <v>83</v>
      </c>
      <c r="D4" s="33" t="s">
        <v>19</v>
      </c>
      <c r="E4" s="57" t="s">
        <v>102</v>
      </c>
      <c r="F4" s="57" t="s">
        <v>83</v>
      </c>
      <c r="G4" s="33" t="s">
        <v>19</v>
      </c>
      <c r="H4" s="85"/>
    </row>
    <row r="5" spans="1:8">
      <c r="A5" s="7">
        <v>1</v>
      </c>
      <c r="B5" s="34">
        <v>2</v>
      </c>
      <c r="C5" s="34">
        <v>3</v>
      </c>
      <c r="D5" s="34">
        <v>4</v>
      </c>
      <c r="E5" s="34">
        <v>5</v>
      </c>
      <c r="F5" s="52">
        <v>6</v>
      </c>
      <c r="G5" s="34">
        <v>7</v>
      </c>
      <c r="H5" s="7">
        <v>8</v>
      </c>
    </row>
    <row r="6" spans="1:8" ht="15">
      <c r="A6" s="9" t="s">
        <v>111</v>
      </c>
      <c r="B6" s="64">
        <v>56617395</v>
      </c>
      <c r="C6" s="64">
        <v>6735549</v>
      </c>
      <c r="D6" s="35">
        <f t="shared" ref="D6:D12" si="0">SUM(B6:C6)</f>
        <v>63352944</v>
      </c>
      <c r="E6" s="65">
        <v>0</v>
      </c>
      <c r="F6" s="65">
        <v>8199484</v>
      </c>
      <c r="G6" s="35">
        <f t="shared" ref="G6:G12" si="1">SUM(E6:F6)</f>
        <v>8199484</v>
      </c>
      <c r="H6" s="18">
        <f>(G6/D6)</f>
        <v>0.12942546126980303</v>
      </c>
    </row>
    <row r="7" spans="1:8" ht="15">
      <c r="A7" s="9" t="s">
        <v>112</v>
      </c>
      <c r="B7" s="64">
        <v>11850392</v>
      </c>
      <c r="C7" s="64">
        <v>1233600</v>
      </c>
      <c r="D7" s="35">
        <f t="shared" si="0"/>
        <v>13083992</v>
      </c>
      <c r="E7" s="65">
        <v>0</v>
      </c>
      <c r="F7" s="65">
        <v>1240718</v>
      </c>
      <c r="G7" s="35">
        <f t="shared" si="1"/>
        <v>1240718</v>
      </c>
      <c r="H7" s="18">
        <f t="shared" ref="H7:H13" si="2">(G7/D7)</f>
        <v>9.4827175070116218E-2</v>
      </c>
    </row>
    <row r="8" spans="1:8" ht="15">
      <c r="A8" s="68" t="s">
        <v>109</v>
      </c>
      <c r="B8" s="65">
        <v>15818271</v>
      </c>
      <c r="C8" s="65">
        <v>23333691</v>
      </c>
      <c r="D8" s="35">
        <f t="shared" si="0"/>
        <v>39151962</v>
      </c>
      <c r="E8" s="65">
        <v>96225751</v>
      </c>
      <c r="F8" s="65">
        <v>29117844</v>
      </c>
      <c r="G8" s="35">
        <f t="shared" si="1"/>
        <v>125343595</v>
      </c>
      <c r="H8" s="18">
        <f t="shared" si="2"/>
        <v>3.2014639521769048</v>
      </c>
    </row>
    <row r="9" spans="1:8" ht="15">
      <c r="A9" s="9" t="s">
        <v>20</v>
      </c>
      <c r="B9" s="64">
        <v>0</v>
      </c>
      <c r="C9" s="23">
        <v>529900</v>
      </c>
      <c r="D9" s="35">
        <f t="shared" si="0"/>
        <v>529900</v>
      </c>
      <c r="E9" s="65">
        <v>0</v>
      </c>
      <c r="F9" s="23">
        <v>505000</v>
      </c>
      <c r="G9" s="35">
        <f t="shared" si="1"/>
        <v>505000</v>
      </c>
      <c r="H9" s="18">
        <f t="shared" si="2"/>
        <v>0.95301000188714857</v>
      </c>
    </row>
    <row r="10" spans="1:8" ht="15">
      <c r="A10" s="9" t="s">
        <v>21</v>
      </c>
      <c r="B10" s="65">
        <f>29760+30453</f>
        <v>60213</v>
      </c>
      <c r="C10" s="65">
        <f>210000</f>
        <v>210000</v>
      </c>
      <c r="D10" s="35">
        <f t="shared" si="0"/>
        <v>270213</v>
      </c>
      <c r="E10" s="65">
        <f>32550+49818</f>
        <v>82368</v>
      </c>
      <c r="F10" s="65">
        <v>270000</v>
      </c>
      <c r="G10" s="35">
        <f t="shared" si="1"/>
        <v>352368</v>
      </c>
      <c r="H10" s="18">
        <f t="shared" si="2"/>
        <v>1.3040379256364423</v>
      </c>
    </row>
    <row r="11" spans="1:8" ht="15">
      <c r="A11" s="9" t="s">
        <v>23</v>
      </c>
      <c r="B11" s="65">
        <f>18305+1205605</f>
        <v>1223910</v>
      </c>
      <c r="C11" s="65">
        <f>150000+280000</f>
        <v>430000</v>
      </c>
      <c r="D11" s="35">
        <f t="shared" si="0"/>
        <v>1653910</v>
      </c>
      <c r="E11" s="65">
        <v>1286844</v>
      </c>
      <c r="F11" s="65">
        <v>780000</v>
      </c>
      <c r="G11" s="35">
        <f t="shared" si="1"/>
        <v>2066844</v>
      </c>
      <c r="H11" s="18">
        <f t="shared" si="2"/>
        <v>1.2496713847790992</v>
      </c>
    </row>
    <row r="12" spans="1:8" ht="15">
      <c r="A12" s="9" t="s">
        <v>22</v>
      </c>
      <c r="B12" s="65">
        <v>3477517</v>
      </c>
      <c r="C12" s="64">
        <v>11289115</v>
      </c>
      <c r="D12" s="35">
        <f t="shared" si="0"/>
        <v>14766632</v>
      </c>
      <c r="E12" s="65">
        <v>5067452</v>
      </c>
      <c r="F12" s="65">
        <v>11076746</v>
      </c>
      <c r="G12" s="35">
        <f t="shared" si="1"/>
        <v>16144198</v>
      </c>
      <c r="H12" s="18">
        <f t="shared" si="2"/>
        <v>1.0932891129134932</v>
      </c>
    </row>
    <row r="13" spans="1:8" ht="15">
      <c r="A13" s="3" t="s">
        <v>12</v>
      </c>
      <c r="B13" s="35">
        <f t="shared" ref="B13:D13" si="3">SUM(B6:B12)</f>
        <v>89047698</v>
      </c>
      <c r="C13" s="35">
        <f t="shared" si="3"/>
        <v>43761855</v>
      </c>
      <c r="D13" s="35">
        <f t="shared" si="3"/>
        <v>132809553</v>
      </c>
      <c r="E13" s="35">
        <f t="shared" ref="E13:G13" si="4">SUM(E6:E12)</f>
        <v>102662415</v>
      </c>
      <c r="F13" s="35">
        <f t="shared" si="4"/>
        <v>51189792</v>
      </c>
      <c r="G13" s="35">
        <f t="shared" si="4"/>
        <v>153852207</v>
      </c>
      <c r="H13" s="18">
        <f t="shared" si="2"/>
        <v>1.158442322292885</v>
      </c>
    </row>
    <row r="14" spans="1:8">
      <c r="B14" s="25"/>
      <c r="C14" s="25"/>
      <c r="D14" s="25"/>
      <c r="E14" s="66"/>
      <c r="F14" s="67"/>
      <c r="G14" s="66"/>
    </row>
    <row r="15" spans="1:8" ht="41.25" customHeight="1">
      <c r="A15" s="80" t="s">
        <v>110</v>
      </c>
      <c r="B15" s="81"/>
      <c r="C15" s="81"/>
      <c r="D15" s="81"/>
      <c r="E15" s="81"/>
      <c r="F15" s="81"/>
      <c r="G15" s="81"/>
      <c r="H15" s="81"/>
    </row>
    <row r="16" spans="1:8">
      <c r="B16" s="25"/>
      <c r="C16" s="25"/>
      <c r="E16" s="25"/>
      <c r="F16" s="25"/>
    </row>
  </sheetData>
  <mergeCells count="6">
    <mergeCell ref="A15:H15"/>
    <mergeCell ref="A1:H1"/>
    <mergeCell ref="A3:A4"/>
    <mergeCell ref="B3:D3"/>
    <mergeCell ref="E3:G3"/>
    <mergeCell ref="H3:H4"/>
  </mergeCells>
  <phoneticPr fontId="7" type="noConversion"/>
  <pageMargins left="0.64" right="0.53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25" sqref="C25"/>
    </sheetView>
  </sheetViews>
  <sheetFormatPr defaultRowHeight="12.75"/>
  <cols>
    <col min="1" max="1" width="45.28515625" customWidth="1"/>
    <col min="2" max="2" width="14.85546875" customWidth="1"/>
    <col min="3" max="3" width="13.85546875" customWidth="1"/>
    <col min="4" max="5" width="12.140625" customWidth="1"/>
    <col min="6" max="6" width="14.85546875" customWidth="1"/>
    <col min="7" max="7" width="14.140625" customWidth="1"/>
    <col min="8" max="8" width="11.140625" customWidth="1"/>
  </cols>
  <sheetData>
    <row r="1" spans="1:9" ht="18">
      <c r="A1" s="71" t="s">
        <v>47</v>
      </c>
      <c r="B1" s="71"/>
      <c r="C1" s="71"/>
      <c r="D1" s="71"/>
      <c r="E1" s="71"/>
      <c r="F1" s="71"/>
      <c r="G1" s="71"/>
    </row>
    <row r="3" spans="1:9" ht="18" customHeight="1">
      <c r="A3" s="79" t="s">
        <v>7</v>
      </c>
      <c r="B3" s="72" t="s">
        <v>104</v>
      </c>
      <c r="C3" s="73"/>
      <c r="D3" s="74"/>
      <c r="E3" s="75" t="s">
        <v>101</v>
      </c>
      <c r="F3" s="76"/>
      <c r="G3" s="76"/>
      <c r="H3" s="77" t="s">
        <v>107</v>
      </c>
    </row>
    <row r="4" spans="1:9" ht="78" customHeight="1">
      <c r="A4" s="78"/>
      <c r="B4" s="50" t="s">
        <v>102</v>
      </c>
      <c r="C4" s="50" t="s">
        <v>103</v>
      </c>
      <c r="D4" s="51" t="s">
        <v>19</v>
      </c>
      <c r="E4" s="50" t="s">
        <v>102</v>
      </c>
      <c r="F4" s="50" t="s">
        <v>103</v>
      </c>
      <c r="G4" s="51" t="s">
        <v>19</v>
      </c>
      <c r="H4" s="78"/>
    </row>
    <row r="5" spans="1:9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</row>
    <row r="6" spans="1:9" ht="22.5" customHeight="1">
      <c r="A6" s="10" t="s">
        <v>8</v>
      </c>
      <c r="B6" s="64">
        <v>0</v>
      </c>
      <c r="C6" s="64">
        <v>232368</v>
      </c>
      <c r="D6" s="35">
        <f t="shared" ref="D6:D13" si="0">SUM(B6:C6)</f>
        <v>232368</v>
      </c>
      <c r="E6" s="65">
        <v>0</v>
      </c>
      <c r="F6" s="65">
        <v>373604</v>
      </c>
      <c r="G6" s="35">
        <f t="shared" ref="G6:G13" si="1">E6+F6</f>
        <v>373604</v>
      </c>
      <c r="H6" s="18">
        <f>G6/D6</f>
        <v>1.6078117468842525</v>
      </c>
      <c r="I6" s="14"/>
    </row>
    <row r="7" spans="1:9" ht="20.25" customHeight="1">
      <c r="A7" s="10" t="s">
        <v>9</v>
      </c>
      <c r="B7" s="64">
        <v>1016500</v>
      </c>
      <c r="C7" s="64">
        <v>193090</v>
      </c>
      <c r="D7" s="35">
        <f t="shared" si="0"/>
        <v>1209590</v>
      </c>
      <c r="E7" s="65">
        <v>835557</v>
      </c>
      <c r="F7" s="65">
        <v>102648</v>
      </c>
      <c r="G7" s="35">
        <f t="shared" si="1"/>
        <v>938205</v>
      </c>
      <c r="H7" s="18">
        <f t="shared" ref="H7:H14" si="2">G7/D7</f>
        <v>0.77563885283443146</v>
      </c>
      <c r="I7" s="14"/>
    </row>
    <row r="8" spans="1:9" ht="18" customHeight="1">
      <c r="A8" s="10" t="s">
        <v>10</v>
      </c>
      <c r="B8" s="64">
        <v>2211358</v>
      </c>
      <c r="C8" s="64">
        <v>1540729</v>
      </c>
      <c r="D8" s="35">
        <f t="shared" si="0"/>
        <v>3752087</v>
      </c>
      <c r="E8" s="65">
        <v>3850896</v>
      </c>
      <c r="F8" s="65">
        <v>783097</v>
      </c>
      <c r="G8" s="35">
        <f t="shared" si="1"/>
        <v>4633993</v>
      </c>
      <c r="H8" s="18">
        <f t="shared" si="2"/>
        <v>1.2350441234438327</v>
      </c>
      <c r="I8" s="14"/>
    </row>
    <row r="9" spans="1:9" ht="18.75" customHeight="1">
      <c r="A9" s="10" t="s">
        <v>11</v>
      </c>
      <c r="B9" s="64">
        <v>120160</v>
      </c>
      <c r="C9" s="64">
        <v>400</v>
      </c>
      <c r="D9" s="35">
        <f t="shared" si="0"/>
        <v>120560</v>
      </c>
      <c r="E9" s="65">
        <v>211946</v>
      </c>
      <c r="F9" s="65">
        <v>0</v>
      </c>
      <c r="G9" s="35">
        <f t="shared" si="1"/>
        <v>211946</v>
      </c>
      <c r="H9" s="18">
        <f t="shared" si="2"/>
        <v>1.7580126078301261</v>
      </c>
      <c r="I9" s="14"/>
    </row>
    <row r="10" spans="1:9" ht="33.75" customHeight="1">
      <c r="A10" s="10" t="s">
        <v>15</v>
      </c>
      <c r="B10" s="64">
        <v>105499</v>
      </c>
      <c r="C10" s="64">
        <v>138785</v>
      </c>
      <c r="D10" s="35">
        <f t="shared" si="0"/>
        <v>244284</v>
      </c>
      <c r="E10" s="65">
        <v>154053</v>
      </c>
      <c r="F10" s="65">
        <v>13600</v>
      </c>
      <c r="G10" s="35">
        <f t="shared" si="1"/>
        <v>167653</v>
      </c>
      <c r="H10" s="18">
        <f t="shared" si="2"/>
        <v>0.68630364657529763</v>
      </c>
      <c r="I10" s="14"/>
    </row>
    <row r="11" spans="1:9" ht="63" customHeight="1">
      <c r="A11" s="11" t="s">
        <v>16</v>
      </c>
      <c r="B11" s="64">
        <v>0</v>
      </c>
      <c r="C11" s="64">
        <v>6353013</v>
      </c>
      <c r="D11" s="35">
        <f t="shared" si="0"/>
        <v>6353013</v>
      </c>
      <c r="E11" s="65">
        <v>0</v>
      </c>
      <c r="F11" s="65">
        <v>8626349</v>
      </c>
      <c r="G11" s="35">
        <f t="shared" si="1"/>
        <v>8626349</v>
      </c>
      <c r="H11" s="18">
        <f t="shared" si="2"/>
        <v>1.3578358803925004</v>
      </c>
      <c r="I11" s="14"/>
    </row>
    <row r="12" spans="1:9" ht="30">
      <c r="A12" s="10" t="s">
        <v>82</v>
      </c>
      <c r="B12" s="64">
        <v>24000</v>
      </c>
      <c r="C12" s="64">
        <v>2735286</v>
      </c>
      <c r="D12" s="35">
        <f t="shared" si="0"/>
        <v>2759286</v>
      </c>
      <c r="E12" s="65">
        <v>15000</v>
      </c>
      <c r="F12" s="65">
        <v>948703</v>
      </c>
      <c r="G12" s="35">
        <f t="shared" si="1"/>
        <v>963703</v>
      </c>
      <c r="H12" s="18">
        <f t="shared" si="2"/>
        <v>0.34925810517648403</v>
      </c>
      <c r="I12" s="14"/>
    </row>
    <row r="13" spans="1:9" ht="21.75" customHeight="1">
      <c r="A13" s="10" t="s">
        <v>17</v>
      </c>
      <c r="B13" s="64">
        <v>0</v>
      </c>
      <c r="C13" s="64">
        <v>95444</v>
      </c>
      <c r="D13" s="35">
        <f t="shared" si="0"/>
        <v>95444</v>
      </c>
      <c r="E13" s="65">
        <v>0</v>
      </c>
      <c r="F13" s="65">
        <v>228745</v>
      </c>
      <c r="G13" s="35">
        <f t="shared" si="1"/>
        <v>228745</v>
      </c>
      <c r="H13" s="18">
        <f t="shared" si="2"/>
        <v>2.3966409622396379</v>
      </c>
      <c r="I13" s="14"/>
    </row>
    <row r="14" spans="1:9" ht="15">
      <c r="A14" s="11" t="s">
        <v>12</v>
      </c>
      <c r="B14" s="35">
        <f t="shared" ref="B14:G14" si="3">SUM(B6:B13)</f>
        <v>3477517</v>
      </c>
      <c r="C14" s="35">
        <f t="shared" si="3"/>
        <v>11289115</v>
      </c>
      <c r="D14" s="35">
        <f t="shared" si="3"/>
        <v>14766632</v>
      </c>
      <c r="E14" s="35">
        <f t="shared" si="3"/>
        <v>5067452</v>
      </c>
      <c r="F14" s="35">
        <f t="shared" si="3"/>
        <v>11076746</v>
      </c>
      <c r="G14" s="35">
        <f t="shared" si="3"/>
        <v>16144198</v>
      </c>
      <c r="H14" s="18">
        <f t="shared" si="2"/>
        <v>1.0932891129134932</v>
      </c>
    </row>
    <row r="15" spans="1:9">
      <c r="A15" s="19"/>
    </row>
  </sheetData>
  <mergeCells count="5">
    <mergeCell ref="H3:H4"/>
    <mergeCell ref="A3:A4"/>
    <mergeCell ref="A1:G1"/>
    <mergeCell ref="B3:D3"/>
    <mergeCell ref="E3:G3"/>
  </mergeCells>
  <phoneticPr fontId="7" type="noConversion"/>
  <pageMargins left="0.42" right="0.51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приходи</vt:lpstr>
      <vt:lpstr>разходи-ФУНК.</vt:lpstr>
      <vt:lpstr>разходи-ЕЛЕМ.</vt:lpstr>
      <vt:lpstr>капит.разх.</vt:lpstr>
    </vt:vector>
  </TitlesOfParts>
  <Company>Sliven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Obst</dc:creator>
  <cp:lastModifiedBy>DDonev</cp:lastModifiedBy>
  <cp:lastPrinted>2022-03-09T06:00:49Z</cp:lastPrinted>
  <dcterms:created xsi:type="dcterms:W3CDTF">2002-03-07T12:55:40Z</dcterms:created>
  <dcterms:modified xsi:type="dcterms:W3CDTF">2022-03-09T08:12:09Z</dcterms:modified>
</cp:coreProperties>
</file>